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5360" windowHeight="9996" activeTab="0"/>
  </bookViews>
  <sheets>
    <sheet name="CRONOGRAMA FISICO FINANCEIRO" sheetId="1" r:id="rId1"/>
  </sheets>
  <externalReferences>
    <externalReference r:id="rId4"/>
    <externalReference r:id="rId5"/>
    <externalReference r:id="rId6"/>
  </externalReferences>
  <definedNames>
    <definedName name="_xlnm.Print_Area" localSheetId="0">'CRONOGRAMA FISICO FINANCEIRO'!$A$1:$K$37</definedName>
  </definedNames>
  <calcPr fullCalcOnLoad="1"/>
</workbook>
</file>

<file path=xl/sharedStrings.xml><?xml version="1.0" encoding="utf-8"?>
<sst xmlns="http://schemas.openxmlformats.org/spreadsheetml/2006/main" count="63" uniqueCount="27">
  <si>
    <t>TOTAL</t>
  </si>
  <si>
    <t>FÍSICO/ FINANCEIRO</t>
  </si>
  <si>
    <t>MÊS 1</t>
  </si>
  <si>
    <t>MÊS 2</t>
  </si>
  <si>
    <t>MÊS 3</t>
  </si>
  <si>
    <t>MÊS 4</t>
  </si>
  <si>
    <t>Físico %</t>
  </si>
  <si>
    <t>Financeiro</t>
  </si>
  <si>
    <t>Observações:</t>
  </si>
  <si>
    <t>ITEM</t>
  </si>
  <si>
    <t>ETAPAS/DESCRIÇÃO</t>
  </si>
  <si>
    <t>TOTAL  ETAPAS</t>
  </si>
  <si>
    <t>Marcos Paulo Madureira Lopes</t>
  </si>
  <si>
    <t>FONTE</t>
  </si>
  <si>
    <t>SETOP</t>
  </si>
  <si>
    <t xml:space="preserve">CRONOGRAMA FÍSICO-FINANCEIRO </t>
  </si>
  <si>
    <t>VALOR TOTAL DA OBRA:</t>
  </si>
  <si>
    <t>VALOR CONVÊNIO:</t>
  </si>
  <si>
    <t>VALOR MUNICÍPIO:</t>
  </si>
  <si>
    <t xml:space="preserve">       Engenheiro Civil - CREA: 224.188/D - MG</t>
  </si>
  <si>
    <t>PREFEITURA MUNICIPAL DE CAMPO AZUL</t>
  </si>
  <si>
    <t>DATA: 08 E MARÇO DE 2022</t>
  </si>
  <si>
    <t>LOCAL: RUA ZEZINHO DE BIDUCA, N° 126 - CENTRO - CAMPO AZUL / MG</t>
  </si>
  <si>
    <t>Oséas de Almeida Júnior</t>
  </si>
  <si>
    <t xml:space="preserve">                  Prefeito Municipal </t>
  </si>
  <si>
    <t>PRAZO DA OBRA:03 MESES</t>
  </si>
  <si>
    <t>OBRA: REFORMA E ADEQUAÇÃO PREDIAL - (PRÉDIO FARMÁCIA DE TODOS)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</si>
</sst>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&quot;R$&quot;\ 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hair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 wrapText="1"/>
    </xf>
    <xf numFmtId="10" fontId="5" fillId="0" borderId="10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10" fontId="6" fillId="0" borderId="12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8" xfId="0" applyFont="1" applyFill="1" applyBorder="1" applyAlignment="1">
      <alignment/>
    </xf>
    <xf numFmtId="10" fontId="4" fillId="0" borderId="10" xfId="62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vertical="center"/>
    </xf>
    <xf numFmtId="0" fontId="7" fillId="0" borderId="23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wrapText="1"/>
    </xf>
    <xf numFmtId="0" fontId="4" fillId="0" borderId="33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top" wrapText="1"/>
    </xf>
    <xf numFmtId="4" fontId="5" fillId="34" borderId="11" xfId="0" applyNumberFormat="1" applyFont="1" applyFill="1" applyBorder="1" applyAlignment="1">
      <alignment vertical="top" wrapText="1"/>
    </xf>
    <xf numFmtId="10" fontId="6" fillId="34" borderId="12" xfId="0" applyNumberFormat="1" applyFont="1" applyFill="1" applyBorder="1" applyAlignment="1">
      <alignment vertical="top" wrapText="1"/>
    </xf>
    <xf numFmtId="4" fontId="6" fillId="34" borderId="13" xfId="0" applyNumberFormat="1" applyFont="1" applyFill="1" applyBorder="1" applyAlignment="1">
      <alignment vertical="top" wrapText="1"/>
    </xf>
    <xf numFmtId="0" fontId="3" fillId="34" borderId="34" xfId="0" applyFont="1" applyFill="1" applyBorder="1" applyAlignment="1">
      <alignment horizontal="center" vertical="center"/>
    </xf>
    <xf numFmtId="10" fontId="4" fillId="34" borderId="35" xfId="0" applyNumberFormat="1" applyFont="1" applyFill="1" applyBorder="1" applyAlignment="1">
      <alignment vertical="top" wrapText="1"/>
    </xf>
    <xf numFmtId="4" fontId="5" fillId="34" borderId="36" xfId="0" applyNumberFormat="1" applyFont="1" applyFill="1" applyBorder="1" applyAlignment="1">
      <alignment vertical="top" wrapText="1"/>
    </xf>
    <xf numFmtId="10" fontId="6" fillId="34" borderId="37" xfId="0" applyNumberFormat="1" applyFont="1" applyFill="1" applyBorder="1" applyAlignment="1">
      <alignment vertical="top" wrapText="1"/>
    </xf>
    <xf numFmtId="4" fontId="6" fillId="34" borderId="38" xfId="0" applyNumberFormat="1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33" borderId="0" xfId="0" applyNumberFormat="1" applyFill="1" applyAlignment="1">
      <alignment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1" fontId="3" fillId="0" borderId="43" xfId="0" applyNumberFormat="1" applyFont="1" applyFill="1" applyBorder="1" applyAlignment="1">
      <alignment horizontal="center" vertical="center" wrapText="1"/>
    </xf>
    <xf numFmtId="171" fontId="3" fillId="0" borderId="51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65" fontId="3" fillId="0" borderId="46" xfId="0" applyNumberFormat="1" applyFont="1" applyFill="1" applyBorder="1" applyAlignment="1">
      <alignment horizontal="center" vertical="center"/>
    </xf>
    <xf numFmtId="165" fontId="3" fillId="0" borderId="5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.%20REFORMA%20FARM&#193;CIA%20DE%20MIN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.%20REFORMA%20FARM&#193;CIA%20DE%20MIN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AN.%20REFORMA%20FARM&#193;CIA%20DE%20TOD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8">
          <cell r="D8" t="str">
            <v>SERVIÇOS PRELIMINARES</v>
          </cell>
        </row>
        <row r="11">
          <cell r="D11" t="str">
            <v>DEMOLIÇÕES</v>
          </cell>
        </row>
        <row r="19">
          <cell r="D19" t="str">
            <v>COBERTURA</v>
          </cell>
        </row>
        <row r="26">
          <cell r="D26" t="str">
            <v>FORRO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37">
          <cell r="D37" t="str">
            <v>ESQUADRIAS E FERRAGENS</v>
          </cell>
        </row>
        <row r="47">
          <cell r="D47" t="str">
            <v>DIVISÓRIAS</v>
          </cell>
        </row>
        <row r="50">
          <cell r="D50" t="str">
            <v>REVESTIMENTOS</v>
          </cell>
        </row>
        <row r="54">
          <cell r="D54" t="str">
            <v>INSTALAÇÕES ELÉTRICAS</v>
          </cell>
        </row>
        <row r="68">
          <cell r="D68" t="str">
            <v>LOUÇAS E METAIS</v>
          </cell>
        </row>
        <row r="75">
          <cell r="D75" t="str">
            <v>PINTURA</v>
          </cell>
        </row>
        <row r="86">
          <cell r="D86" t="str">
            <v>SERVIÇOS COMPLEMENTARES</v>
          </cell>
        </row>
        <row r="94">
          <cell r="D94" t="str">
            <v>CONSTRUÇÃO DOS JARDINS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3">
          <cell r="I13">
            <v>1137.73</v>
          </cell>
        </row>
        <row r="24">
          <cell r="I24">
            <v>4842.08</v>
          </cell>
        </row>
        <row r="33">
          <cell r="I33">
            <v>11153.9</v>
          </cell>
        </row>
        <row r="36">
          <cell r="I36">
            <v>3716.47</v>
          </cell>
        </row>
        <row r="46">
          <cell r="I46">
            <v>5097.35</v>
          </cell>
        </row>
        <row r="49">
          <cell r="I49">
            <v>1674.4</v>
          </cell>
        </row>
        <row r="53">
          <cell r="I53">
            <v>1847.52</v>
          </cell>
        </row>
        <row r="59">
          <cell r="I59">
            <v>11290.2</v>
          </cell>
        </row>
        <row r="74">
          <cell r="I74">
            <v>1339.2600000000002</v>
          </cell>
        </row>
        <row r="85">
          <cell r="I85">
            <v>9340.91</v>
          </cell>
        </row>
        <row r="93">
          <cell r="I93">
            <v>30640.63</v>
          </cell>
        </row>
        <row r="104">
          <cell r="I104">
            <v>6980.45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showGridLines="0" showZeros="0" tabSelected="1" zoomScale="75" zoomScaleNormal="75" zoomScaleSheetLayoutView="75" workbookViewId="0" topLeftCell="A1">
      <selection activeCell="H14" sqref="H14"/>
    </sheetView>
  </sheetViews>
  <sheetFormatPr defaultColWidth="9.140625" defaultRowHeight="12.75"/>
  <cols>
    <col min="1" max="1" width="3.57421875" style="2" customWidth="1"/>
    <col min="2" max="2" width="7.7109375" style="6" customWidth="1"/>
    <col min="3" max="3" width="9.421875" style="6" customWidth="1"/>
    <col min="4" max="4" width="57.57421875" style="2" customWidth="1"/>
    <col min="5" max="5" width="14.140625" style="1" customWidth="1"/>
    <col min="6" max="6" width="16.7109375" style="1" customWidth="1"/>
    <col min="7" max="7" width="16.7109375" style="2" customWidth="1"/>
    <col min="8" max="10" width="16.7109375" style="16" customWidth="1"/>
    <col min="11" max="11" width="16.7109375" style="2" customWidth="1"/>
    <col min="12" max="12" width="15.421875" style="21" customWidth="1"/>
    <col min="13" max="13" width="12.57421875" style="2" bestFit="1" customWidth="1"/>
    <col min="14" max="16384" width="9.140625" style="2" customWidth="1"/>
  </cols>
  <sheetData>
    <row r="1" spans="2:12" s="64" customFormat="1" ht="34.5" customHeight="1" thickBot="1">
      <c r="B1" s="5"/>
      <c r="C1" s="5"/>
      <c r="D1" s="4"/>
      <c r="E1" s="3"/>
      <c r="F1" s="3"/>
      <c r="G1" s="3"/>
      <c r="H1" s="7"/>
      <c r="I1" s="7"/>
      <c r="J1" s="18"/>
      <c r="K1" s="4"/>
      <c r="L1" s="63"/>
    </row>
    <row r="2" spans="2:11" ht="27" customHeight="1" thickBot="1">
      <c r="B2" s="92" t="s">
        <v>15</v>
      </c>
      <c r="C2" s="93"/>
      <c r="D2" s="93"/>
      <c r="E2" s="93"/>
      <c r="F2" s="93"/>
      <c r="G2" s="93"/>
      <c r="H2" s="93"/>
      <c r="I2" s="93"/>
      <c r="J2" s="93"/>
      <c r="K2" s="94"/>
    </row>
    <row r="3" spans="2:11" ht="21" customHeight="1" thickBot="1">
      <c r="B3" s="95" t="s">
        <v>20</v>
      </c>
      <c r="C3" s="89"/>
      <c r="D3" s="96"/>
      <c r="E3" s="88" t="s">
        <v>17</v>
      </c>
      <c r="F3" s="89"/>
      <c r="G3" s="103">
        <v>0</v>
      </c>
      <c r="H3" s="104"/>
      <c r="I3" s="77" t="s">
        <v>21</v>
      </c>
      <c r="J3" s="78"/>
      <c r="K3" s="79"/>
    </row>
    <row r="4" spans="2:11" ht="26.25" customHeight="1">
      <c r="B4" s="97" t="s">
        <v>26</v>
      </c>
      <c r="C4" s="98"/>
      <c r="D4" s="99"/>
      <c r="E4" s="69" t="s">
        <v>18</v>
      </c>
      <c r="F4" s="70"/>
      <c r="G4" s="103">
        <f>F32</f>
        <v>89060.90000000001</v>
      </c>
      <c r="H4" s="104"/>
      <c r="I4" s="80" t="s">
        <v>25</v>
      </c>
      <c r="J4" s="81"/>
      <c r="K4" s="82"/>
    </row>
    <row r="5" spans="2:11" ht="27" customHeight="1" thickBot="1">
      <c r="B5" s="100" t="s">
        <v>22</v>
      </c>
      <c r="C5" s="101"/>
      <c r="D5" s="102"/>
      <c r="E5" s="71" t="s">
        <v>16</v>
      </c>
      <c r="F5" s="72"/>
      <c r="G5" s="86">
        <f>G3+G4</f>
        <v>89060.90000000001</v>
      </c>
      <c r="H5" s="87"/>
      <c r="I5" s="83"/>
      <c r="J5" s="84"/>
      <c r="K5" s="85"/>
    </row>
    <row r="6" spans="2:11" ht="32.25" customHeight="1" thickBot="1">
      <c r="B6" s="44" t="s">
        <v>9</v>
      </c>
      <c r="C6" s="45" t="s">
        <v>13</v>
      </c>
      <c r="D6" s="45" t="s">
        <v>10</v>
      </c>
      <c r="E6" s="46" t="s">
        <v>1</v>
      </c>
      <c r="F6" s="46" t="s">
        <v>11</v>
      </c>
      <c r="G6" s="53" t="s">
        <v>2</v>
      </c>
      <c r="H6" s="45" t="s">
        <v>3</v>
      </c>
      <c r="I6" s="53" t="s">
        <v>4</v>
      </c>
      <c r="J6" s="45" t="s">
        <v>5</v>
      </c>
      <c r="K6" s="58" t="s">
        <v>0</v>
      </c>
    </row>
    <row r="7" spans="2:11" ht="15" customHeight="1">
      <c r="B7" s="67">
        <v>1</v>
      </c>
      <c r="C7" s="73" t="s">
        <v>14</v>
      </c>
      <c r="D7" s="75" t="str">
        <f>'[1]Planilha Orcamentaria'!$D$8</f>
        <v>SERVIÇOS PRELIMINARES</v>
      </c>
      <c r="E7" s="22" t="s">
        <v>6</v>
      </c>
      <c r="F7" s="8">
        <f>F8/F32</f>
        <v>0.0127747417778172</v>
      </c>
      <c r="G7" s="54">
        <v>1</v>
      </c>
      <c r="H7" s="8"/>
      <c r="I7" s="54"/>
      <c r="J7" s="20"/>
      <c r="K7" s="59">
        <f>G7+H7+I7+J7</f>
        <v>1</v>
      </c>
    </row>
    <row r="8" spans="2:11" ht="15" customHeight="1">
      <c r="B8" s="68"/>
      <c r="C8" s="74"/>
      <c r="D8" s="76"/>
      <c r="E8" s="23" t="s">
        <v>7</v>
      </c>
      <c r="F8" s="9">
        <f>'[3]Planilha Orcamentaria'!$I$13</f>
        <v>1137.73</v>
      </c>
      <c r="G8" s="55">
        <f>G7*F8</f>
        <v>1137.73</v>
      </c>
      <c r="H8" s="9"/>
      <c r="I8" s="55"/>
      <c r="J8" s="9"/>
      <c r="K8" s="60">
        <f>G8+H8+I8</f>
        <v>1137.73</v>
      </c>
    </row>
    <row r="9" spans="2:11" ht="15" customHeight="1">
      <c r="B9" s="67">
        <v>2</v>
      </c>
      <c r="C9" s="73" t="s">
        <v>14</v>
      </c>
      <c r="D9" s="75" t="str">
        <f>'[1]Planilha Orcamentaria'!$D$11</f>
        <v>DEMOLIÇÕES</v>
      </c>
      <c r="E9" s="22" t="s">
        <v>6</v>
      </c>
      <c r="F9" s="8">
        <f>F10/F32</f>
        <v>0.054368190754865486</v>
      </c>
      <c r="G9" s="54">
        <v>1</v>
      </c>
      <c r="H9" s="8"/>
      <c r="I9" s="54"/>
      <c r="J9" s="20"/>
      <c r="K9" s="59">
        <f>G9+H9+I9+J9</f>
        <v>1</v>
      </c>
    </row>
    <row r="10" spans="2:11" ht="15" customHeight="1">
      <c r="B10" s="68"/>
      <c r="C10" s="74"/>
      <c r="D10" s="76"/>
      <c r="E10" s="23" t="s">
        <v>7</v>
      </c>
      <c r="F10" s="9">
        <f>'[3]Planilha Orcamentaria'!$I$24</f>
        <v>4842.08</v>
      </c>
      <c r="G10" s="55">
        <f>G9*F10</f>
        <v>4842.08</v>
      </c>
      <c r="H10" s="9">
        <f>H9*$F$10</f>
        <v>0</v>
      </c>
      <c r="I10" s="55"/>
      <c r="J10" s="9"/>
      <c r="K10" s="60">
        <f>G10+H10+I10</f>
        <v>4842.08</v>
      </c>
    </row>
    <row r="11" spans="2:11" ht="15" customHeight="1">
      <c r="B11" s="67">
        <v>3</v>
      </c>
      <c r="C11" s="73" t="s">
        <v>14</v>
      </c>
      <c r="D11" s="90" t="str">
        <f>'[1]Planilha Orcamentaria'!$D$19</f>
        <v>COBERTURA</v>
      </c>
      <c r="E11" s="23" t="s">
        <v>6</v>
      </c>
      <c r="F11" s="8">
        <f>F12/F32</f>
        <v>0.12523902183786598</v>
      </c>
      <c r="G11" s="54">
        <v>0.2</v>
      </c>
      <c r="H11" s="8">
        <v>0.8</v>
      </c>
      <c r="I11" s="54"/>
      <c r="J11" s="8"/>
      <c r="K11" s="59">
        <f>G11+H11</f>
        <v>1</v>
      </c>
    </row>
    <row r="12" spans="2:11" ht="15" customHeight="1">
      <c r="B12" s="68"/>
      <c r="C12" s="74"/>
      <c r="D12" s="76"/>
      <c r="E12" s="23" t="s">
        <v>7</v>
      </c>
      <c r="F12" s="9">
        <f>'[3]Planilha Orcamentaria'!$I$33</f>
        <v>11153.9</v>
      </c>
      <c r="G12" s="55">
        <f>G11*$F$12</f>
        <v>2230.78</v>
      </c>
      <c r="H12" s="9">
        <f>H11*$F$12</f>
        <v>8923.12</v>
      </c>
      <c r="I12" s="55">
        <f>I11*$F$14</f>
        <v>0</v>
      </c>
      <c r="J12" s="9">
        <f>J11*$F$14</f>
        <v>0</v>
      </c>
      <c r="K12" s="60">
        <f>G12+H12+I12</f>
        <v>11153.900000000001</v>
      </c>
    </row>
    <row r="13" spans="2:11" ht="15" customHeight="1">
      <c r="B13" s="67">
        <v>4</v>
      </c>
      <c r="C13" s="73" t="s">
        <v>14</v>
      </c>
      <c r="D13" s="91" t="str">
        <f>'[1]Planilha Orcamentaria'!$D$26</f>
        <v>FORRO </v>
      </c>
      <c r="E13" s="23" t="s">
        <v>6</v>
      </c>
      <c r="F13" s="8">
        <f>F14/F32</f>
        <v>0.04172953563235943</v>
      </c>
      <c r="G13" s="54"/>
      <c r="H13" s="8">
        <v>1</v>
      </c>
      <c r="I13" s="54"/>
      <c r="J13" s="8"/>
      <c r="K13" s="59">
        <f>G13+H13+I13+J13</f>
        <v>1</v>
      </c>
    </row>
    <row r="14" spans="2:11" ht="15" customHeight="1">
      <c r="B14" s="68"/>
      <c r="C14" s="74"/>
      <c r="D14" s="91"/>
      <c r="E14" s="23" t="s">
        <v>7</v>
      </c>
      <c r="F14" s="9">
        <f>'[3]Planilha Orcamentaria'!$I$36</f>
        <v>3716.47</v>
      </c>
      <c r="G14" s="55"/>
      <c r="H14" s="9">
        <f>H13*$F$14</f>
        <v>3716.47</v>
      </c>
      <c r="I14" s="55">
        <f>I13*$F$14</f>
        <v>0</v>
      </c>
      <c r="J14" s="9">
        <f>J13*$F$14</f>
        <v>0</v>
      </c>
      <c r="K14" s="60">
        <f>H14+I14</f>
        <v>3716.47</v>
      </c>
    </row>
    <row r="15" spans="2:11" ht="15" customHeight="1">
      <c r="B15" s="67">
        <v>5</v>
      </c>
      <c r="C15" s="73" t="s">
        <v>14</v>
      </c>
      <c r="D15" s="91" t="str">
        <f>'[2]Planilha Orcamentaria'!$D$37</f>
        <v>ESQUADRIAS E FERRAGENS</v>
      </c>
      <c r="E15" s="23" t="s">
        <v>6</v>
      </c>
      <c r="F15" s="8">
        <f>F16/F32</f>
        <v>0.05723443172031722</v>
      </c>
      <c r="G15" s="54"/>
      <c r="H15" s="8"/>
      <c r="I15" s="54">
        <v>1</v>
      </c>
      <c r="J15" s="8"/>
      <c r="K15" s="59">
        <f>SUM(G15:J15)</f>
        <v>1</v>
      </c>
    </row>
    <row r="16" spans="2:11" ht="15" customHeight="1">
      <c r="B16" s="68"/>
      <c r="C16" s="74"/>
      <c r="D16" s="91"/>
      <c r="E16" s="23" t="s">
        <v>7</v>
      </c>
      <c r="F16" s="9">
        <f>'[3]Planilha Orcamentaria'!$I$46</f>
        <v>5097.35</v>
      </c>
      <c r="G16" s="55">
        <f>G15*$F$16</f>
        <v>0</v>
      </c>
      <c r="H16" s="9">
        <f>H15*$F$16</f>
        <v>0</v>
      </c>
      <c r="I16" s="55">
        <f>I15*$F$16</f>
        <v>5097.35</v>
      </c>
      <c r="J16" s="9">
        <f>J15*$F$16</f>
        <v>0</v>
      </c>
      <c r="K16" s="60">
        <f>G16+H16+I16</f>
        <v>5097.35</v>
      </c>
    </row>
    <row r="17" spans="2:11" ht="15" customHeight="1">
      <c r="B17" s="67">
        <v>6</v>
      </c>
      <c r="C17" s="73" t="s">
        <v>14</v>
      </c>
      <c r="D17" s="91" t="str">
        <f>'[2]Planilha Orcamentaria'!$D$47</f>
        <v>DIVISÓRIAS</v>
      </c>
      <c r="E17" s="23" t="s">
        <v>6</v>
      </c>
      <c r="F17" s="8">
        <f>F18/F32</f>
        <v>0.01880061845321572</v>
      </c>
      <c r="G17" s="54"/>
      <c r="H17" s="8"/>
      <c r="I17" s="54">
        <v>1</v>
      </c>
      <c r="J17" s="8"/>
      <c r="K17" s="59">
        <v>1</v>
      </c>
    </row>
    <row r="18" spans="2:11" ht="15" customHeight="1">
      <c r="B18" s="68"/>
      <c r="C18" s="74"/>
      <c r="D18" s="91"/>
      <c r="E18" s="23" t="s">
        <v>7</v>
      </c>
      <c r="F18" s="9">
        <f>'[3]Planilha Orcamentaria'!$I$49</f>
        <v>1674.4</v>
      </c>
      <c r="G18" s="55">
        <f>G17*$F$18</f>
        <v>0</v>
      </c>
      <c r="H18" s="9">
        <f>H17*$F$18</f>
        <v>0</v>
      </c>
      <c r="I18" s="55">
        <f>I17*$F$18</f>
        <v>1674.4</v>
      </c>
      <c r="J18" s="9">
        <f>J17*$F$18</f>
        <v>0</v>
      </c>
      <c r="K18" s="60">
        <f>G18+H18+I18</f>
        <v>1674.4</v>
      </c>
    </row>
    <row r="19" spans="2:11" ht="15" customHeight="1">
      <c r="B19" s="67">
        <v>7</v>
      </c>
      <c r="C19" s="73" t="s">
        <v>14</v>
      </c>
      <c r="D19" s="91" t="str">
        <f>'[2]Planilha Orcamentaria'!$D$50</f>
        <v>REVESTIMENTOS</v>
      </c>
      <c r="E19" s="23" t="s">
        <v>6</v>
      </c>
      <c r="F19" s="8">
        <f>F20/F32</f>
        <v>0.020744456882874525</v>
      </c>
      <c r="G19" s="54"/>
      <c r="H19" s="8">
        <v>1</v>
      </c>
      <c r="I19" s="54"/>
      <c r="J19" s="8"/>
      <c r="K19" s="59">
        <v>1</v>
      </c>
    </row>
    <row r="20" spans="2:11" ht="15" customHeight="1">
      <c r="B20" s="68"/>
      <c r="C20" s="74"/>
      <c r="D20" s="91"/>
      <c r="E20" s="23" t="s">
        <v>7</v>
      </c>
      <c r="F20" s="9">
        <f>'[3]Planilha Orcamentaria'!$I$53</f>
        <v>1847.52</v>
      </c>
      <c r="G20" s="55"/>
      <c r="H20" s="9">
        <f>H19*F20</f>
        <v>1847.52</v>
      </c>
      <c r="I20" s="55">
        <f>I19*F20</f>
        <v>0</v>
      </c>
      <c r="J20" s="9">
        <f>J19*F20</f>
        <v>0</v>
      </c>
      <c r="K20" s="60">
        <f>G20+H20+I20</f>
        <v>1847.52</v>
      </c>
    </row>
    <row r="21" spans="2:11" ht="15" customHeight="1">
      <c r="B21" s="67">
        <v>8</v>
      </c>
      <c r="C21" s="73" t="s">
        <v>14</v>
      </c>
      <c r="D21" s="91" t="str">
        <f>'[2]Planilha Orcamentaria'!$D$54</f>
        <v>INSTALAÇÕES ELÉTRICAS</v>
      </c>
      <c r="E21" s="23" t="s">
        <v>6</v>
      </c>
      <c r="F21" s="8">
        <f>F22/F32</f>
        <v>0.12676943529652182</v>
      </c>
      <c r="G21" s="54"/>
      <c r="H21" s="8"/>
      <c r="I21" s="54">
        <v>1</v>
      </c>
      <c r="J21" s="8"/>
      <c r="K21" s="59">
        <v>1</v>
      </c>
    </row>
    <row r="22" spans="2:11" ht="15" customHeight="1">
      <c r="B22" s="68"/>
      <c r="C22" s="74"/>
      <c r="D22" s="90"/>
      <c r="E22" s="23" t="s">
        <v>7</v>
      </c>
      <c r="F22" s="9">
        <f>'[3]Planilha Orcamentaria'!$I$59</f>
        <v>11290.2</v>
      </c>
      <c r="G22" s="55">
        <f>G21*F22</f>
        <v>0</v>
      </c>
      <c r="H22" s="9">
        <f>H21*F22</f>
        <v>0</v>
      </c>
      <c r="I22" s="55">
        <f>I21*F22</f>
        <v>11290.2</v>
      </c>
      <c r="J22" s="9"/>
      <c r="K22" s="60">
        <f>G22+H22+I22</f>
        <v>11290.2</v>
      </c>
    </row>
    <row r="23" spans="2:11" ht="15" customHeight="1">
      <c r="B23" s="67">
        <v>9</v>
      </c>
      <c r="C23" s="73" t="s">
        <v>14</v>
      </c>
      <c r="D23" s="91" t="str">
        <f>'[2]Planilha Orcamentaria'!$D$68</f>
        <v>LOUÇAS E METAIS</v>
      </c>
      <c r="E23" s="23" t="s">
        <v>6</v>
      </c>
      <c r="F23" s="8">
        <f>F24/F32</f>
        <v>0.015037575411881084</v>
      </c>
      <c r="G23" s="54"/>
      <c r="H23" s="8"/>
      <c r="I23" s="54">
        <v>1</v>
      </c>
      <c r="J23" s="8"/>
      <c r="K23" s="59">
        <v>1</v>
      </c>
    </row>
    <row r="24" spans="2:11" ht="15" customHeight="1">
      <c r="B24" s="68"/>
      <c r="C24" s="74"/>
      <c r="D24" s="90"/>
      <c r="E24" s="23" t="s">
        <v>7</v>
      </c>
      <c r="F24" s="9">
        <f>'[3]Planilha Orcamentaria'!$I$74</f>
        <v>1339.2600000000002</v>
      </c>
      <c r="G24" s="55">
        <f>G23*F24</f>
        <v>0</v>
      </c>
      <c r="H24" s="9">
        <f>H23*F24</f>
        <v>0</v>
      </c>
      <c r="I24" s="55">
        <f>I23*F24</f>
        <v>1339.2600000000002</v>
      </c>
      <c r="J24" s="9"/>
      <c r="K24" s="60">
        <f>G24+H24+I24</f>
        <v>1339.2600000000002</v>
      </c>
    </row>
    <row r="25" spans="2:11" ht="15" customHeight="1">
      <c r="B25" s="67">
        <v>10</v>
      </c>
      <c r="C25" s="73" t="s">
        <v>14</v>
      </c>
      <c r="D25" s="91" t="str">
        <f>'[2]Planilha Orcamentaria'!$D$75</f>
        <v>PINTURA</v>
      </c>
      <c r="E25" s="23" t="s">
        <v>6</v>
      </c>
      <c r="F25" s="8">
        <f>F26/F32</f>
        <v>0.10488227718336553</v>
      </c>
      <c r="G25" s="54"/>
      <c r="H25" s="8">
        <v>0.4</v>
      </c>
      <c r="I25" s="54">
        <v>0.6</v>
      </c>
      <c r="J25" s="8"/>
      <c r="K25" s="59">
        <v>1</v>
      </c>
    </row>
    <row r="26" spans="2:11" ht="15" customHeight="1">
      <c r="B26" s="68"/>
      <c r="C26" s="74"/>
      <c r="D26" s="90"/>
      <c r="E26" s="23" t="s">
        <v>7</v>
      </c>
      <c r="F26" s="9">
        <f>'[3]Planilha Orcamentaria'!$I$85</f>
        <v>9340.91</v>
      </c>
      <c r="G26" s="55">
        <f>G25*F26</f>
        <v>0</v>
      </c>
      <c r="H26" s="9">
        <f>H25*F26</f>
        <v>3736.364</v>
      </c>
      <c r="I26" s="55">
        <f>I25*F26</f>
        <v>5604.545999999999</v>
      </c>
      <c r="J26" s="9"/>
      <c r="K26" s="60">
        <f>G26+H26+I26</f>
        <v>9340.91</v>
      </c>
    </row>
    <row r="27" spans="2:11" ht="15" customHeight="1">
      <c r="B27" s="67">
        <v>11</v>
      </c>
      <c r="C27" s="73" t="s">
        <v>14</v>
      </c>
      <c r="D27" s="91" t="str">
        <f>'[2]Planilha Orcamentaria'!$D$86</f>
        <v>SERVIÇOS COMPLEMENTARES</v>
      </c>
      <c r="E27" s="23" t="s">
        <v>6</v>
      </c>
      <c r="F27" s="8">
        <f>F28/F32</f>
        <v>0.34404132453186526</v>
      </c>
      <c r="G27" s="54">
        <v>0.2</v>
      </c>
      <c r="H27" s="8">
        <v>0.6</v>
      </c>
      <c r="I27" s="54">
        <v>0.2</v>
      </c>
      <c r="J27" s="8"/>
      <c r="K27" s="59">
        <v>1</v>
      </c>
    </row>
    <row r="28" spans="2:11" ht="15" customHeight="1">
      <c r="B28" s="68"/>
      <c r="C28" s="74"/>
      <c r="D28" s="90"/>
      <c r="E28" s="23" t="s">
        <v>7</v>
      </c>
      <c r="F28" s="9">
        <f>'[3]Planilha Orcamentaria'!$I$93</f>
        <v>30640.63</v>
      </c>
      <c r="G28" s="55">
        <f>G27*F28</f>
        <v>6128.126</v>
      </c>
      <c r="H28" s="9">
        <f>H27*F28</f>
        <v>18384.378</v>
      </c>
      <c r="I28" s="55">
        <f>I27*F28</f>
        <v>6128.126</v>
      </c>
      <c r="J28" s="9"/>
      <c r="K28" s="60">
        <f>G28+H28+I28</f>
        <v>30640.63</v>
      </c>
    </row>
    <row r="29" spans="2:11" ht="15" customHeight="1">
      <c r="B29" s="67">
        <v>12</v>
      </c>
      <c r="C29" s="73" t="s">
        <v>14</v>
      </c>
      <c r="D29" s="91" t="str">
        <f>'[2]Planilha Orcamentaria'!$D$94</f>
        <v>CONSTRUÇÃO DOS JARDINS</v>
      </c>
      <c r="E29" s="23" t="s">
        <v>6</v>
      </c>
      <c r="F29" s="8">
        <f>F30/F32</f>
        <v>0.07837839051705069</v>
      </c>
      <c r="G29" s="54"/>
      <c r="H29" s="8">
        <v>0.2</v>
      </c>
      <c r="I29" s="54">
        <v>0.8</v>
      </c>
      <c r="J29" s="8"/>
      <c r="K29" s="59">
        <v>1</v>
      </c>
    </row>
    <row r="30" spans="2:11" ht="15" customHeight="1" thickBot="1">
      <c r="B30" s="68"/>
      <c r="C30" s="74"/>
      <c r="D30" s="90"/>
      <c r="E30" s="23" t="s">
        <v>7</v>
      </c>
      <c r="F30" s="9">
        <f>'[3]Planilha Orcamentaria'!$I$104</f>
        <v>6980.45</v>
      </c>
      <c r="G30" s="55">
        <f>G29*F30</f>
        <v>0</v>
      </c>
      <c r="H30" s="9">
        <f>H29*F30</f>
        <v>1396.0900000000001</v>
      </c>
      <c r="I30" s="55">
        <f>I29*F30</f>
        <v>5584.360000000001</v>
      </c>
      <c r="J30" s="9"/>
      <c r="K30" s="60">
        <f>G30+H30+I30</f>
        <v>6980.450000000001</v>
      </c>
    </row>
    <row r="31" spans="2:13" ht="15" customHeight="1">
      <c r="B31" s="106" t="s">
        <v>0</v>
      </c>
      <c r="C31" s="107"/>
      <c r="D31" s="108"/>
      <c r="E31" s="24" t="s">
        <v>6</v>
      </c>
      <c r="F31" s="10">
        <f>F7+F9+F11+F13+F15+F17+F19+F21+F23+F25++F27+F29</f>
        <v>0.9999999999999999</v>
      </c>
      <c r="G31" s="56">
        <f>G32/F32</f>
        <v>0.16099900180662893</v>
      </c>
      <c r="H31" s="10">
        <f>H32/F32</f>
        <v>0.4267185936814022</v>
      </c>
      <c r="I31" s="56">
        <f>I32/F32</f>
        <v>0.41228240451196874</v>
      </c>
      <c r="J31" s="10"/>
      <c r="K31" s="61">
        <f>G31+H31+I31</f>
        <v>0.9999999999999999</v>
      </c>
      <c r="M31" s="21"/>
    </row>
    <row r="32" spans="2:11" ht="15" customHeight="1" thickBot="1">
      <c r="B32" s="109"/>
      <c r="C32" s="110"/>
      <c r="D32" s="111"/>
      <c r="E32" s="25" t="s">
        <v>7</v>
      </c>
      <c r="F32" s="11">
        <f>F8+F10+F12+F14+F16+F18+F20+F22+F24+F26+F28+F30</f>
        <v>89060.90000000001</v>
      </c>
      <c r="G32" s="57">
        <f>G8+G10+G12+G28</f>
        <v>14338.716</v>
      </c>
      <c r="H32" s="11">
        <f>H12+H14+H20+H26+H28+H30</f>
        <v>38003.941999999995</v>
      </c>
      <c r="I32" s="57">
        <f>I14+I16+I18+I22+I24+I26+I28+I30</f>
        <v>36718.242</v>
      </c>
      <c r="J32" s="11"/>
      <c r="K32" s="62">
        <f>G32+H32+I32</f>
        <v>89060.9</v>
      </c>
    </row>
    <row r="33" spans="2:11" ht="15" customHeight="1">
      <c r="B33" s="26"/>
      <c r="C33" s="27"/>
      <c r="D33" s="28"/>
      <c r="E33" s="28"/>
      <c r="F33" s="28"/>
      <c r="G33" s="28"/>
      <c r="H33" s="12"/>
      <c r="I33" s="49" t="s">
        <v>8</v>
      </c>
      <c r="J33" s="19"/>
      <c r="K33" s="29"/>
    </row>
    <row r="34" spans="2:11" ht="15" customHeight="1">
      <c r="B34" s="30"/>
      <c r="C34" s="31"/>
      <c r="D34" s="32"/>
      <c r="E34" s="32"/>
      <c r="F34" s="32"/>
      <c r="G34" s="32"/>
      <c r="H34" s="13"/>
      <c r="I34" s="17"/>
      <c r="J34" s="15"/>
      <c r="K34" s="33"/>
    </row>
    <row r="35" spans="2:11" ht="15" customHeight="1">
      <c r="B35" s="30"/>
      <c r="C35" s="50"/>
      <c r="D35" s="34"/>
      <c r="E35" s="32"/>
      <c r="F35" s="51"/>
      <c r="G35" s="34"/>
      <c r="H35" s="52"/>
      <c r="I35" s="17"/>
      <c r="J35" s="15"/>
      <c r="K35" s="33"/>
    </row>
    <row r="36" spans="2:11" ht="15" customHeight="1">
      <c r="B36" s="35"/>
      <c r="C36" s="38"/>
      <c r="D36" s="36" t="s">
        <v>23</v>
      </c>
      <c r="E36" s="37"/>
      <c r="F36" s="113" t="s">
        <v>12</v>
      </c>
      <c r="G36" s="113"/>
      <c r="H36" s="114"/>
      <c r="I36" s="17"/>
      <c r="J36" s="15"/>
      <c r="K36" s="39"/>
    </row>
    <row r="37" spans="2:11" ht="15" customHeight="1" thickBot="1">
      <c r="B37" s="47"/>
      <c r="C37" s="105" t="s">
        <v>24</v>
      </c>
      <c r="D37" s="105"/>
      <c r="E37" s="40"/>
      <c r="F37" s="105" t="s">
        <v>19</v>
      </c>
      <c r="G37" s="105"/>
      <c r="H37" s="112"/>
      <c r="I37" s="48"/>
      <c r="J37" s="14"/>
      <c r="K37" s="41"/>
    </row>
    <row r="38" spans="2:11" ht="15" customHeight="1">
      <c r="B38" s="42"/>
      <c r="C38" s="42"/>
      <c r="D38" s="16"/>
      <c r="E38" s="43"/>
      <c r="F38" s="43"/>
      <c r="G38" s="16"/>
      <c r="K38" s="16"/>
    </row>
    <row r="39" ht="15" customHeight="1">
      <c r="G39" s="21"/>
    </row>
    <row r="40" spans="6:9" ht="15" customHeight="1">
      <c r="F40" s="66"/>
      <c r="I40" s="65"/>
    </row>
    <row r="41" ht="15" customHeight="1"/>
    <row r="42" ht="15" customHeight="1"/>
  </sheetData>
  <sheetProtection/>
  <mergeCells count="52">
    <mergeCell ref="B27:B28"/>
    <mergeCell ref="C27:C28"/>
    <mergeCell ref="C29:C30"/>
    <mergeCell ref="D29:D30"/>
    <mergeCell ref="F37:H37"/>
    <mergeCell ref="F36:H36"/>
    <mergeCell ref="B23:B24"/>
    <mergeCell ref="C23:C24"/>
    <mergeCell ref="D23:D24"/>
    <mergeCell ref="B25:B26"/>
    <mergeCell ref="C25:C26"/>
    <mergeCell ref="D25:D26"/>
    <mergeCell ref="C9:C10"/>
    <mergeCell ref="G4:H4"/>
    <mergeCell ref="D19:D20"/>
    <mergeCell ref="D15:D16"/>
    <mergeCell ref="C37:D37"/>
    <mergeCell ref="B31:D32"/>
    <mergeCell ref="B21:B22"/>
    <mergeCell ref="D21:D22"/>
    <mergeCell ref="D27:D28"/>
    <mergeCell ref="B29:B30"/>
    <mergeCell ref="B13:B14"/>
    <mergeCell ref="C13:C14"/>
    <mergeCell ref="D17:D18"/>
    <mergeCell ref="B2:K2"/>
    <mergeCell ref="B3:D3"/>
    <mergeCell ref="B11:B12"/>
    <mergeCell ref="B4:D4"/>
    <mergeCell ref="B5:D5"/>
    <mergeCell ref="G3:H3"/>
    <mergeCell ref="B9:B10"/>
    <mergeCell ref="I3:K3"/>
    <mergeCell ref="I4:K5"/>
    <mergeCell ref="G5:H5"/>
    <mergeCell ref="E3:F3"/>
    <mergeCell ref="B19:B20"/>
    <mergeCell ref="C19:C20"/>
    <mergeCell ref="B17:B18"/>
    <mergeCell ref="D11:D12"/>
    <mergeCell ref="D13:D14"/>
    <mergeCell ref="B15:B16"/>
    <mergeCell ref="B7:B8"/>
    <mergeCell ref="E4:F4"/>
    <mergeCell ref="E5:F5"/>
    <mergeCell ref="C21:C22"/>
    <mergeCell ref="C15:C16"/>
    <mergeCell ref="C7:C8"/>
    <mergeCell ref="D7:D8"/>
    <mergeCell ref="D9:D10"/>
    <mergeCell ref="C17:C18"/>
    <mergeCell ref="C11:C12"/>
  </mergeCells>
  <printOptions horizontalCentered="1"/>
  <pageMargins left="0.1968503937007874" right="0" top="0.3937007874015748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zezim</cp:lastModifiedBy>
  <cp:lastPrinted>2022-03-09T18:25:09Z</cp:lastPrinted>
  <dcterms:created xsi:type="dcterms:W3CDTF">2006-09-22T13:55:22Z</dcterms:created>
  <dcterms:modified xsi:type="dcterms:W3CDTF">2022-04-13T22:54:48Z</dcterms:modified>
  <cp:category/>
  <cp:version/>
  <cp:contentType/>
  <cp:contentStatus/>
</cp:coreProperties>
</file>