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60" windowHeight="10176" activeTab="0"/>
  </bookViews>
  <sheets>
    <sheet name="CRONOGRAMA FISICO FINANCEIRO" sheetId="1" r:id="rId1"/>
  </sheets>
  <externalReferences>
    <externalReference r:id="rId4"/>
    <externalReference r:id="rId5"/>
  </externalReferences>
  <definedNames>
    <definedName name="_xlnm.Print_Area" localSheetId="0">'CRONOGRAMA FISICO FINANCEIRO'!$A$1:$K$43</definedName>
  </definedNames>
  <calcPr fullCalcOnLoad="1"/>
</workbook>
</file>

<file path=xl/sharedStrings.xml><?xml version="1.0" encoding="utf-8"?>
<sst xmlns="http://schemas.openxmlformats.org/spreadsheetml/2006/main" count="75" uniqueCount="48">
  <si>
    <t>TOTAL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</si>
  <si>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</si>
  <si>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</si>
  <si>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</si>
  <si>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</si>
  <si>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</si>
  <si>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</si>
  <si>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</si>
  <si>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</si>
  <si>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</si>
  <si>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</si>
  <si>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</si>
  <si>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</si>
  <si>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TOTAL  ETAPAS</t>
  </si>
  <si>
    <t>IIO-001</t>
  </si>
  <si>
    <t>OBR-001</t>
  </si>
  <si>
    <t>DRE-001</t>
  </si>
  <si>
    <t xml:space="preserve">PAVIMENTAÇÃO </t>
  </si>
  <si>
    <t>TER-001</t>
  </si>
  <si>
    <t xml:space="preserve">CRONOGRAMA FÍSICO-FINANCEIRO </t>
  </si>
  <si>
    <t>Marcos Paulo Madureira Lopes</t>
  </si>
  <si>
    <t>Engenheiro Civil - CREA: 224.188/D - MG</t>
  </si>
  <si>
    <t>1.1</t>
  </si>
  <si>
    <t>1.2</t>
  </si>
  <si>
    <t>1.3</t>
  </si>
  <si>
    <t>1.4</t>
  </si>
  <si>
    <t>1.5</t>
  </si>
  <si>
    <t>TERRAPLENAGEM</t>
  </si>
  <si>
    <t>TRANSPORTES</t>
  </si>
  <si>
    <t>SERVIÇOS PRELIMINARES</t>
  </si>
  <si>
    <t>DRENAGEM</t>
  </si>
  <si>
    <t>1.6</t>
  </si>
  <si>
    <t>PRAZO DA OBRA:  02 MESES</t>
  </si>
  <si>
    <t xml:space="preserve">VALOR TOTAL DA OBRA:  </t>
  </si>
  <si>
    <t>PREFEITURA MUNICIPAL DE CAMPO AZUL</t>
  </si>
  <si>
    <t>LOCAL:  RUA EUSTÁQUIO ARAÚJO, RUA LUIS RUAS, RUA ZEZINHO DE BIDUCA, RUA RAIMUNDO DE ALMEIDA, RUA ANTÔNIO COSTA, RUA SEVERINO E RUA SÓTERO SOARES - CENTRO E RUA "D" BAIRRO VILA MARIA.</t>
  </si>
  <si>
    <t>OBRA: PAVIMENTAÇÃO, REPERFILAMENTO E RECAPEAMENTO DE RUAS COM PMF - PRÉ-MISTURADO A FRIO</t>
  </si>
  <si>
    <t>VALOR DO REPASSE:</t>
  </si>
  <si>
    <t xml:space="preserve">RECURSO PRÓPRIO DO MUNICÍPIO:  </t>
  </si>
  <si>
    <t>PREVIMENTAÇÃO COMPLETA EM PMF - RUAS DIVERSAS (VER PROJETO E QUADRO DE ÁREAS E MEDIDAS)</t>
  </si>
  <si>
    <t>REPERFILAMENTO E RECAPEAMENTO DE RUAS DIVERSAS EM PMF - (VER PROJETO E QUADRO DE ÁREAS E MEDIDAS)</t>
  </si>
  <si>
    <t>DATA: 27 DE MARÇO DE 2023.</t>
  </si>
  <si>
    <t>Oseas Almeida Júnior</t>
  </si>
  <si>
    <t>Prefeito Municipal de Campo Azul</t>
  </si>
  <si>
    <t>2.1</t>
  </si>
  <si>
    <t>2.2</t>
  </si>
  <si>
    <t>2.3</t>
  </si>
  <si>
    <t>2.4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</si>
</sst>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  <numFmt numFmtId="171" formatCode="&quot;R$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medium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 wrapText="1"/>
    </xf>
    <xf numFmtId="0" fontId="5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6" fillId="33" borderId="22" xfId="0" applyNumberFormat="1" applyFont="1" applyFill="1" applyBorder="1" applyAlignment="1">
      <alignment horizontal="center" vertical="top" wrapText="1"/>
    </xf>
    <xf numFmtId="49" fontId="6" fillId="33" borderId="23" xfId="0" applyNumberFormat="1" applyFont="1" applyFill="1" applyBorder="1" applyAlignment="1">
      <alignment horizontal="center" vertical="top" wrapText="1"/>
    </xf>
    <xf numFmtId="49" fontId="7" fillId="33" borderId="24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0" fillId="33" borderId="18" xfId="0" applyNumberForma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0" fontId="8" fillId="33" borderId="22" xfId="0" applyNumberFormat="1" applyFont="1" applyFill="1" applyBorder="1" applyAlignment="1">
      <alignment vertical="top" wrapText="1"/>
    </xf>
    <xf numFmtId="10" fontId="0" fillId="33" borderId="22" xfId="62" applyNumberFormat="1" applyFont="1" applyFill="1" applyBorder="1" applyAlignment="1">
      <alignment vertical="top" wrapText="1"/>
    </xf>
    <xf numFmtId="10" fontId="0" fillId="33" borderId="22" xfId="0" applyNumberFormat="1" applyFont="1" applyFill="1" applyBorder="1" applyAlignment="1">
      <alignment vertical="top" wrapText="1"/>
    </xf>
    <xf numFmtId="4" fontId="8" fillId="33" borderId="23" xfId="0" applyNumberFormat="1" applyFont="1" applyFill="1" applyBorder="1" applyAlignment="1">
      <alignment vertical="top" wrapText="1"/>
    </xf>
    <xf numFmtId="10" fontId="0" fillId="33" borderId="26" xfId="0" applyNumberFormat="1" applyFont="1" applyFill="1" applyBorder="1" applyAlignment="1">
      <alignment vertical="top" wrapText="1"/>
    </xf>
    <xf numFmtId="4" fontId="8" fillId="33" borderId="27" xfId="0" applyNumberFormat="1" applyFont="1" applyFill="1" applyBorder="1" applyAlignment="1">
      <alignment vertical="top" wrapText="1"/>
    </xf>
    <xf numFmtId="0" fontId="0" fillId="33" borderId="28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7" fillId="33" borderId="32" xfId="0" applyNumberFormat="1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0" fontId="9" fillId="33" borderId="32" xfId="0" applyNumberFormat="1" applyFont="1" applyFill="1" applyBorder="1" applyAlignment="1">
      <alignment vertical="top" wrapText="1"/>
    </xf>
    <xf numFmtId="10" fontId="9" fillId="33" borderId="33" xfId="0" applyNumberFormat="1" applyFont="1" applyFill="1" applyBorder="1" applyAlignment="1">
      <alignment vertical="top" wrapText="1"/>
    </xf>
    <xf numFmtId="165" fontId="9" fillId="33" borderId="24" xfId="0" applyNumberFormat="1" applyFont="1" applyFill="1" applyBorder="1" applyAlignment="1">
      <alignment vertical="top" wrapText="1"/>
    </xf>
    <xf numFmtId="165" fontId="9" fillId="33" borderId="34" xfId="0" applyNumberFormat="1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 vertical="center"/>
    </xf>
    <xf numFmtId="0" fontId="4" fillId="0" borderId="35" xfId="0" applyFont="1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/>
    </xf>
    <xf numFmtId="10" fontId="8" fillId="33" borderId="27" xfId="0" applyNumberFormat="1" applyFont="1" applyFill="1" applyBorder="1" applyAlignment="1">
      <alignment vertical="top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171" fontId="3" fillId="33" borderId="40" xfId="0" applyNumberFormat="1" applyFont="1" applyFill="1" applyBorder="1" applyAlignment="1">
      <alignment horizontal="center" vertical="center"/>
    </xf>
    <xf numFmtId="171" fontId="3" fillId="33" borderId="41" xfId="0" applyNumberFormat="1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171" fontId="3" fillId="33" borderId="47" xfId="0" applyNumberFormat="1" applyFont="1" applyFill="1" applyBorder="1" applyAlignment="1">
      <alignment horizontal="center" vertical="center"/>
    </xf>
    <xf numFmtId="171" fontId="3" fillId="33" borderId="48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left" vertical="center"/>
    </xf>
    <xf numFmtId="0" fontId="3" fillId="33" borderId="52" xfId="0" applyFont="1" applyFill="1" applyBorder="1" applyAlignment="1">
      <alignment horizontal="left" vertical="center"/>
    </xf>
    <xf numFmtId="171" fontId="3" fillId="33" borderId="50" xfId="0" applyNumberFormat="1" applyFont="1" applyFill="1" applyBorder="1" applyAlignment="1">
      <alignment horizontal="center" vertical="center"/>
    </xf>
    <xf numFmtId="171" fontId="3" fillId="33" borderId="52" xfId="0" applyNumberFormat="1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60" xfId="0" applyFont="1" applyFill="1" applyBorder="1" applyAlignment="1">
      <alignment vertical="center" wrapText="1"/>
    </xf>
    <xf numFmtId="0" fontId="3" fillId="33" borderId="53" xfId="0" applyFont="1" applyFill="1" applyBorder="1" applyAlignment="1">
      <alignment vertical="center" wrapText="1"/>
    </xf>
    <xf numFmtId="0" fontId="3" fillId="33" borderId="4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RECAPEAMENTO%20PONTO%20CHIQ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RECAPEAMENTO%20PM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1">
          <cell r="C11" t="str">
            <v>PLACA DE OBRA:</v>
          </cell>
        </row>
        <row r="46">
          <cell r="C46" t="str">
            <v>SERVIÇOS PRELIMENARES:</v>
          </cell>
        </row>
        <row r="49">
          <cell r="C49" t="str">
            <v>RECAPEAMENTO:</v>
          </cell>
        </row>
        <row r="64">
          <cell r="C64" t="str">
            <v>TRANSPORTES: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</sheetNames>
    <sheetDataSet>
      <sheetData sheetId="0">
        <row r="11">
          <cell r="I11">
            <v>1717.48</v>
          </cell>
        </row>
        <row r="15">
          <cell r="I15">
            <v>1372.56</v>
          </cell>
        </row>
        <row r="18">
          <cell r="I18">
            <v>5809.26</v>
          </cell>
        </row>
        <row r="25">
          <cell r="I25">
            <v>136021.76</v>
          </cell>
        </row>
        <row r="29">
          <cell r="I29">
            <v>132838.33</v>
          </cell>
        </row>
        <row r="40">
          <cell r="I40">
            <v>54037.780000000006</v>
          </cell>
        </row>
        <row r="46">
          <cell r="I46">
            <v>314.41</v>
          </cell>
        </row>
        <row r="47">
          <cell r="D47" t="str">
            <v>REPERFILAMENTO:</v>
          </cell>
        </row>
        <row r="50">
          <cell r="I50">
            <v>86582.16</v>
          </cell>
        </row>
        <row r="54">
          <cell r="I54">
            <v>86582.16</v>
          </cell>
        </row>
        <row r="73">
          <cell r="I73">
            <v>44382.92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tabSelected="1" zoomScale="75" zoomScaleNormal="75" zoomScaleSheetLayoutView="75" zoomScalePageLayoutView="0" workbookViewId="0" topLeftCell="A1">
      <selection activeCell="J7" sqref="J7"/>
    </sheetView>
  </sheetViews>
  <sheetFormatPr defaultColWidth="9.140625" defaultRowHeight="12.75"/>
  <cols>
    <col min="1" max="1" width="12.140625" style="2" customWidth="1"/>
    <col min="2" max="2" width="10.421875" style="2" customWidth="1"/>
    <col min="3" max="3" width="54.8515625" style="2" customWidth="1"/>
    <col min="4" max="4" width="14.28125" style="1" customWidth="1"/>
    <col min="5" max="5" width="17.28125" style="1" customWidth="1"/>
    <col min="6" max="6" width="15.421875" style="2" customWidth="1"/>
    <col min="7" max="7" width="15.57421875" style="2" customWidth="1"/>
    <col min="8" max="8" width="16.421875" style="2" customWidth="1"/>
    <col min="9" max="9" width="15.57421875" style="2" customWidth="1"/>
    <col min="10" max="10" width="11.8515625" style="2" customWidth="1"/>
    <col min="11" max="11" width="16.7109375" style="2" customWidth="1"/>
    <col min="12" max="12" width="9.140625" style="2" customWidth="1"/>
    <col min="13" max="13" width="11.140625" style="2" bestFit="1" customWidth="1"/>
    <col min="14" max="16384" width="9.140625" style="2" customWidth="1"/>
  </cols>
  <sheetData>
    <row r="1" spans="1:11" ht="2.25" customHeight="1">
      <c r="A1" s="50"/>
      <c r="B1" s="37"/>
      <c r="C1" s="37"/>
      <c r="D1" s="8"/>
      <c r="E1" s="8"/>
      <c r="F1" s="8"/>
      <c r="G1" s="8"/>
      <c r="H1" s="8"/>
      <c r="I1" s="37"/>
      <c r="J1" s="37"/>
      <c r="K1" s="51"/>
    </row>
    <row r="2" spans="4:5" s="7" customFormat="1" ht="24.75" customHeight="1" thickBot="1">
      <c r="D2" s="8"/>
      <c r="E2" s="8"/>
    </row>
    <row r="3" spans="1:11" ht="48.75" customHeight="1" thickBot="1">
      <c r="A3" s="117" t="s">
        <v>19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24.75" customHeight="1">
      <c r="A4" s="122" t="s">
        <v>34</v>
      </c>
      <c r="B4" s="99"/>
      <c r="C4" s="123"/>
      <c r="D4" s="98" t="s">
        <v>33</v>
      </c>
      <c r="E4" s="99"/>
      <c r="F4" s="99"/>
      <c r="G4" s="96">
        <f>E31</f>
        <v>549658.8200000001</v>
      </c>
      <c r="H4" s="97"/>
      <c r="I4" s="120" t="s">
        <v>41</v>
      </c>
      <c r="J4" s="120"/>
      <c r="K4" s="121"/>
    </row>
    <row r="5" spans="1:11" ht="36" customHeight="1" thickBot="1">
      <c r="A5" s="124" t="s">
        <v>36</v>
      </c>
      <c r="B5" s="125"/>
      <c r="C5" s="126"/>
      <c r="D5" s="100" t="s">
        <v>37</v>
      </c>
      <c r="E5" s="101"/>
      <c r="F5" s="102"/>
      <c r="G5" s="103">
        <v>0</v>
      </c>
      <c r="H5" s="104"/>
      <c r="I5" s="83" t="s">
        <v>32</v>
      </c>
      <c r="J5" s="84"/>
      <c r="K5" s="85"/>
    </row>
    <row r="6" spans="1:11" ht="41.25" customHeight="1" thickBot="1">
      <c r="A6" s="107" t="s">
        <v>35</v>
      </c>
      <c r="B6" s="108"/>
      <c r="C6" s="109"/>
      <c r="D6" s="105" t="s">
        <v>38</v>
      </c>
      <c r="E6" s="106"/>
      <c r="F6" s="106"/>
      <c r="G6" s="79">
        <f>G4-G5</f>
        <v>549658.8200000001</v>
      </c>
      <c r="H6" s="80"/>
      <c r="I6" s="86"/>
      <c r="J6" s="87"/>
      <c r="K6" s="88"/>
    </row>
    <row r="7" spans="1:11" ht="36" customHeight="1" thickBot="1">
      <c r="A7" s="52" t="s">
        <v>10</v>
      </c>
      <c r="B7" s="53" t="s">
        <v>11</v>
      </c>
      <c r="C7" s="53" t="s">
        <v>12</v>
      </c>
      <c r="D7" s="57" t="s">
        <v>1</v>
      </c>
      <c r="E7" s="57" t="s">
        <v>13</v>
      </c>
      <c r="F7" s="53" t="s">
        <v>2</v>
      </c>
      <c r="G7" s="67" t="s">
        <v>3</v>
      </c>
      <c r="H7" s="67" t="s">
        <v>4</v>
      </c>
      <c r="I7" s="53" t="s">
        <v>5</v>
      </c>
      <c r="J7" s="53" t="s">
        <v>6</v>
      </c>
      <c r="K7" s="54" t="s">
        <v>0</v>
      </c>
    </row>
    <row r="8" spans="1:11" ht="40.5" customHeight="1" thickBot="1">
      <c r="A8" s="52">
        <v>1</v>
      </c>
      <c r="B8" s="53"/>
      <c r="C8" s="66" t="s">
        <v>39</v>
      </c>
      <c r="D8" s="57"/>
      <c r="E8" s="57"/>
      <c r="F8" s="53"/>
      <c r="G8" s="53"/>
      <c r="H8" s="53"/>
      <c r="I8" s="53"/>
      <c r="J8" s="53"/>
      <c r="K8" s="54"/>
    </row>
    <row r="9" spans="1:11" ht="19.5" customHeight="1">
      <c r="A9" s="69" t="s">
        <v>22</v>
      </c>
      <c r="B9" s="75" t="s">
        <v>14</v>
      </c>
      <c r="C9" s="77" t="str">
        <f>'[1]Planilha Orcamentaria'!$C$11</f>
        <v>PLACA DE OBRA:</v>
      </c>
      <c r="D9" s="30" t="s">
        <v>7</v>
      </c>
      <c r="E9" s="42">
        <f>E10/E29</f>
        <v>0.0386968680744755</v>
      </c>
      <c r="F9" s="42">
        <v>1</v>
      </c>
      <c r="G9" s="42"/>
      <c r="H9" s="42"/>
      <c r="I9" s="43"/>
      <c r="J9" s="44"/>
      <c r="K9" s="46">
        <f aca="true" t="shared" si="0" ref="K9:K14">SUM(F9:J9)</f>
        <v>1</v>
      </c>
    </row>
    <row r="10" spans="1:11" ht="19.5" customHeight="1">
      <c r="A10" s="70"/>
      <c r="B10" s="76"/>
      <c r="C10" s="78"/>
      <c r="D10" s="31" t="s">
        <v>8</v>
      </c>
      <c r="E10" s="45">
        <f>'[2]Planilha Orcamentaria'!$I$11</f>
        <v>1717.48</v>
      </c>
      <c r="F10" s="45">
        <f>F9*$E$10</f>
        <v>1717.48</v>
      </c>
      <c r="G10" s="45"/>
      <c r="H10" s="45"/>
      <c r="I10" s="45"/>
      <c r="J10" s="45"/>
      <c r="K10" s="47">
        <f t="shared" si="0"/>
        <v>1717.48</v>
      </c>
    </row>
    <row r="11" spans="1:11" ht="19.5" customHeight="1">
      <c r="A11" s="69" t="s">
        <v>23</v>
      </c>
      <c r="B11" s="75" t="s">
        <v>14</v>
      </c>
      <c r="C11" s="77" t="s">
        <v>29</v>
      </c>
      <c r="D11" s="30" t="s">
        <v>7</v>
      </c>
      <c r="E11" s="42">
        <f>E12/E31</f>
        <v>0.002497112663451848</v>
      </c>
      <c r="F11" s="42">
        <v>1</v>
      </c>
      <c r="G11" s="42"/>
      <c r="H11" s="42"/>
      <c r="I11" s="43"/>
      <c r="J11" s="44"/>
      <c r="K11" s="46">
        <f t="shared" si="0"/>
        <v>1</v>
      </c>
    </row>
    <row r="12" spans="1:11" ht="19.5" customHeight="1">
      <c r="A12" s="70"/>
      <c r="B12" s="76"/>
      <c r="C12" s="78"/>
      <c r="D12" s="31" t="s">
        <v>8</v>
      </c>
      <c r="E12" s="45">
        <f>'[2]Planilha Orcamentaria'!$I$15</f>
        <v>1372.56</v>
      </c>
      <c r="F12" s="45">
        <f>F11*$E$12</f>
        <v>1372.56</v>
      </c>
      <c r="G12" s="45"/>
      <c r="H12" s="45"/>
      <c r="I12" s="45"/>
      <c r="J12" s="45"/>
      <c r="K12" s="47">
        <f t="shared" si="0"/>
        <v>1372.56</v>
      </c>
    </row>
    <row r="13" spans="1:11" ht="19.5" customHeight="1">
      <c r="A13" s="69" t="s">
        <v>24</v>
      </c>
      <c r="B13" s="81" t="s">
        <v>18</v>
      </c>
      <c r="C13" s="89" t="s">
        <v>27</v>
      </c>
      <c r="D13" s="31" t="s">
        <v>7</v>
      </c>
      <c r="E13" s="42">
        <f>E14/E31</f>
        <v>0.010568847053159266</v>
      </c>
      <c r="F13" s="42">
        <v>0.5</v>
      </c>
      <c r="G13" s="42">
        <v>0.5</v>
      </c>
      <c r="H13" s="42">
        <v>0</v>
      </c>
      <c r="I13" s="43">
        <v>0</v>
      </c>
      <c r="J13" s="44"/>
      <c r="K13" s="46">
        <f t="shared" si="0"/>
        <v>1</v>
      </c>
    </row>
    <row r="14" spans="1:11" ht="19.5" customHeight="1">
      <c r="A14" s="70"/>
      <c r="B14" s="76"/>
      <c r="C14" s="78"/>
      <c r="D14" s="31" t="s">
        <v>8</v>
      </c>
      <c r="E14" s="45">
        <f>'[2]Planilha Orcamentaria'!$I$18</f>
        <v>5809.26</v>
      </c>
      <c r="F14" s="45">
        <f>F13*$E$14</f>
        <v>2904.63</v>
      </c>
      <c r="G14" s="45">
        <f>G13*$E$14</f>
        <v>2904.63</v>
      </c>
      <c r="H14" s="45"/>
      <c r="I14" s="45"/>
      <c r="J14" s="45"/>
      <c r="K14" s="47">
        <f t="shared" si="0"/>
        <v>5809.26</v>
      </c>
    </row>
    <row r="15" spans="1:11" ht="19.5" customHeight="1">
      <c r="A15" s="69" t="s">
        <v>25</v>
      </c>
      <c r="B15" s="71" t="s">
        <v>15</v>
      </c>
      <c r="C15" s="82" t="s">
        <v>17</v>
      </c>
      <c r="D15" s="31" t="s">
        <v>7</v>
      </c>
      <c r="E15" s="42">
        <f>E16/E31</f>
        <v>0.24746580069432889</v>
      </c>
      <c r="F15" s="42">
        <v>0.5</v>
      </c>
      <c r="G15" s="42">
        <v>0.5</v>
      </c>
      <c r="H15" s="42"/>
      <c r="I15" s="43"/>
      <c r="J15" s="44"/>
      <c r="K15" s="46">
        <f>F15+G15+H15+I15</f>
        <v>1</v>
      </c>
    </row>
    <row r="16" spans="1:11" ht="19.5" customHeight="1">
      <c r="A16" s="70"/>
      <c r="B16" s="72"/>
      <c r="C16" s="74"/>
      <c r="D16" s="31" t="s">
        <v>8</v>
      </c>
      <c r="E16" s="45">
        <f>'[2]Planilha Orcamentaria'!$I$25</f>
        <v>136021.76</v>
      </c>
      <c r="F16" s="45">
        <f>F15*$E$16</f>
        <v>68010.88</v>
      </c>
      <c r="G16" s="45">
        <f>G15*$E$16</f>
        <v>68010.88</v>
      </c>
      <c r="H16" s="45"/>
      <c r="I16" s="45"/>
      <c r="J16" s="45"/>
      <c r="K16" s="47">
        <f>SUM(F16:J16)</f>
        <v>136021.76</v>
      </c>
    </row>
    <row r="17" spans="1:11" ht="19.5" customHeight="1">
      <c r="A17" s="69" t="s">
        <v>26</v>
      </c>
      <c r="B17" s="71" t="s">
        <v>16</v>
      </c>
      <c r="C17" s="73" t="s">
        <v>30</v>
      </c>
      <c r="D17" s="31" t="s">
        <v>7</v>
      </c>
      <c r="E17" s="42">
        <f>E18/E31</f>
        <v>0.24167415343212353</v>
      </c>
      <c r="F17" s="42">
        <v>1</v>
      </c>
      <c r="G17" s="42"/>
      <c r="H17" s="42"/>
      <c r="I17" s="43"/>
      <c r="J17" s="44"/>
      <c r="K17" s="68">
        <f>SUM(F17:J17)</f>
        <v>1</v>
      </c>
    </row>
    <row r="18" spans="1:11" ht="19.5" customHeight="1">
      <c r="A18" s="70"/>
      <c r="B18" s="72"/>
      <c r="C18" s="74"/>
      <c r="D18" s="31" t="s">
        <v>8</v>
      </c>
      <c r="E18" s="45">
        <f>'[2]Planilha Orcamentaria'!$I$29</f>
        <v>132838.33</v>
      </c>
      <c r="F18" s="45">
        <f>F17*$E$18</f>
        <v>132838.33</v>
      </c>
      <c r="G18" s="45">
        <f>G17*$E$18</f>
        <v>0</v>
      </c>
      <c r="H18" s="45"/>
      <c r="I18" s="45"/>
      <c r="J18" s="45"/>
      <c r="K18" s="47">
        <f>SUM(F18:J18)</f>
        <v>132838.33</v>
      </c>
    </row>
    <row r="19" spans="1:11" ht="19.5" customHeight="1">
      <c r="A19" s="69" t="s">
        <v>31</v>
      </c>
      <c r="B19" s="71" t="s">
        <v>15</v>
      </c>
      <c r="C19" s="73" t="s">
        <v>28</v>
      </c>
      <c r="D19" s="31" t="s">
        <v>7</v>
      </c>
      <c r="E19" s="42">
        <f>E20/E31</f>
        <v>0.09831149439210309</v>
      </c>
      <c r="F19" s="42">
        <v>0.5</v>
      </c>
      <c r="G19" s="42">
        <v>0.5</v>
      </c>
      <c r="H19" s="42"/>
      <c r="I19" s="43"/>
      <c r="J19" s="44"/>
      <c r="K19" s="46">
        <v>1</v>
      </c>
    </row>
    <row r="20" spans="1:11" ht="19.5" customHeight="1" thickBot="1">
      <c r="A20" s="70"/>
      <c r="B20" s="72"/>
      <c r="C20" s="74"/>
      <c r="D20" s="31" t="s">
        <v>8</v>
      </c>
      <c r="E20" s="45">
        <f>'[2]Planilha Orcamentaria'!$I$40</f>
        <v>54037.780000000006</v>
      </c>
      <c r="F20" s="45">
        <f>F19*$E$20</f>
        <v>27018.890000000003</v>
      </c>
      <c r="G20" s="45">
        <f>G19*$E$20</f>
        <v>27018.890000000003</v>
      </c>
      <c r="H20" s="45"/>
      <c r="I20" s="45"/>
      <c r="J20" s="45"/>
      <c r="K20" s="47">
        <f>SUM(F20:J20)</f>
        <v>54037.780000000006</v>
      </c>
    </row>
    <row r="21" spans="1:11" ht="39.75" customHeight="1" thickBot="1">
      <c r="A21" s="52">
        <v>2</v>
      </c>
      <c r="B21" s="53"/>
      <c r="C21" s="66" t="s">
        <v>40</v>
      </c>
      <c r="D21" s="57"/>
      <c r="E21" s="57"/>
      <c r="F21" s="53"/>
      <c r="G21" s="53"/>
      <c r="H21" s="53"/>
      <c r="I21" s="53"/>
      <c r="J21" s="53"/>
      <c r="K21" s="54"/>
    </row>
    <row r="22" spans="1:11" ht="19.5" customHeight="1">
      <c r="A22" s="69" t="s">
        <v>44</v>
      </c>
      <c r="B22" s="75" t="s">
        <v>14</v>
      </c>
      <c r="C22" s="73" t="str">
        <f>'[1]Planilha Orcamentaria'!$C$46</f>
        <v>SERVIÇOS PRELIMENARES:</v>
      </c>
      <c r="D22" s="31" t="s">
        <v>7</v>
      </c>
      <c r="E22" s="42">
        <f>E23/E31</f>
        <v>0.0005720093784722676</v>
      </c>
      <c r="F22" s="42">
        <v>1</v>
      </c>
      <c r="G22" s="42"/>
      <c r="H22" s="42"/>
      <c r="I22" s="43"/>
      <c r="J22" s="44"/>
      <c r="K22" s="46">
        <v>1</v>
      </c>
    </row>
    <row r="23" spans="1:11" ht="19.5" customHeight="1">
      <c r="A23" s="70"/>
      <c r="B23" s="76"/>
      <c r="C23" s="74"/>
      <c r="D23" s="31" t="s">
        <v>8</v>
      </c>
      <c r="E23" s="45">
        <f>'[2]Planilha Orcamentaria'!$I$46</f>
        <v>314.41</v>
      </c>
      <c r="F23" s="45">
        <f>F22*$E$23</f>
        <v>314.41</v>
      </c>
      <c r="G23" s="45"/>
      <c r="H23" s="45"/>
      <c r="I23" s="45"/>
      <c r="J23" s="45"/>
      <c r="K23" s="47">
        <f>F23+G23+H23+I23</f>
        <v>314.41</v>
      </c>
    </row>
    <row r="24" spans="1:11" ht="19.5" customHeight="1">
      <c r="A24" s="69" t="s">
        <v>45</v>
      </c>
      <c r="B24" s="71" t="s">
        <v>15</v>
      </c>
      <c r="C24" s="73" t="str">
        <f>'[2]Planilha Orcamentaria'!$D$47</f>
        <v>REPERFILAMENTO:</v>
      </c>
      <c r="D24" s="31" t="s">
        <v>7</v>
      </c>
      <c r="E24" s="42">
        <f>E25/E31</f>
        <v>0.15751982293306963</v>
      </c>
      <c r="F24" s="42">
        <v>0.5</v>
      </c>
      <c r="G24" s="42">
        <v>0.5</v>
      </c>
      <c r="H24" s="42"/>
      <c r="I24" s="43"/>
      <c r="J24" s="44"/>
      <c r="K24" s="46">
        <v>1</v>
      </c>
    </row>
    <row r="25" spans="1:11" ht="19.5" customHeight="1">
      <c r="A25" s="70"/>
      <c r="B25" s="72"/>
      <c r="C25" s="74"/>
      <c r="D25" s="31" t="s">
        <v>8</v>
      </c>
      <c r="E25" s="45">
        <f>'[2]Planilha Orcamentaria'!$I$50</f>
        <v>86582.16</v>
      </c>
      <c r="F25" s="45">
        <f>F24*$E$25</f>
        <v>43291.08</v>
      </c>
      <c r="G25" s="45">
        <f>G24*$E$25</f>
        <v>43291.08</v>
      </c>
      <c r="H25" s="45"/>
      <c r="I25" s="45"/>
      <c r="J25" s="45"/>
      <c r="K25" s="47">
        <f>F25+G25+H25+I25</f>
        <v>86582.16</v>
      </c>
    </row>
    <row r="26" spans="1:11" ht="19.5" customHeight="1">
      <c r="A26" s="69" t="s">
        <v>46</v>
      </c>
      <c r="B26" s="71" t="s">
        <v>15</v>
      </c>
      <c r="C26" s="73" t="str">
        <f>'[1]Planilha Orcamentaria'!$C$49</f>
        <v>RECAPEAMENTO:</v>
      </c>
      <c r="D26" s="31" t="s">
        <v>7</v>
      </c>
      <c r="E26" s="42">
        <f>E27/E31</f>
        <v>0.15751982293306963</v>
      </c>
      <c r="F26" s="42">
        <v>0.5</v>
      </c>
      <c r="G26" s="42">
        <v>0.5</v>
      </c>
      <c r="H26" s="42"/>
      <c r="I26" s="43"/>
      <c r="J26" s="44"/>
      <c r="K26" s="46">
        <v>1</v>
      </c>
    </row>
    <row r="27" spans="1:11" ht="19.5" customHeight="1">
      <c r="A27" s="70"/>
      <c r="B27" s="72"/>
      <c r="C27" s="74"/>
      <c r="D27" s="31" t="s">
        <v>8</v>
      </c>
      <c r="E27" s="45">
        <f>'[2]Planilha Orcamentaria'!$I$54</f>
        <v>86582.16</v>
      </c>
      <c r="F27" s="45">
        <f>F26*$E$25</f>
        <v>43291.08</v>
      </c>
      <c r="G27" s="45">
        <f>G26*$E$25</f>
        <v>43291.08</v>
      </c>
      <c r="H27" s="45"/>
      <c r="I27" s="45"/>
      <c r="J27" s="45"/>
      <c r="K27" s="47">
        <f>F27+G27+H27+I27</f>
        <v>86582.16</v>
      </c>
    </row>
    <row r="28" spans="1:11" ht="19.5" customHeight="1">
      <c r="A28" s="69" t="s">
        <v>47</v>
      </c>
      <c r="B28" s="71" t="s">
        <v>15</v>
      </c>
      <c r="C28" s="73" t="str">
        <f>'[1]Planilha Orcamentaria'!$C$64</f>
        <v>TRANSPORTES:</v>
      </c>
      <c r="D28" s="31" t="s">
        <v>7</v>
      </c>
      <c r="E28" s="42">
        <f>E29/E31</f>
        <v>0.08074630731841981</v>
      </c>
      <c r="F28" s="42">
        <v>0.5</v>
      </c>
      <c r="G28" s="42">
        <v>0.5</v>
      </c>
      <c r="H28" s="42"/>
      <c r="I28" s="43"/>
      <c r="J28" s="44"/>
      <c r="K28" s="46">
        <v>1</v>
      </c>
    </row>
    <row r="29" spans="1:11" ht="19.5" customHeight="1" thickBot="1">
      <c r="A29" s="70"/>
      <c r="B29" s="72"/>
      <c r="C29" s="74"/>
      <c r="D29" s="31" t="s">
        <v>8</v>
      </c>
      <c r="E29" s="45">
        <f>'[2]Planilha Orcamentaria'!$I$73</f>
        <v>44382.92</v>
      </c>
      <c r="F29" s="45">
        <f>F28*$E$29</f>
        <v>22191.46</v>
      </c>
      <c r="G29" s="45">
        <f>G28*$E$29</f>
        <v>22191.46</v>
      </c>
      <c r="H29" s="45"/>
      <c r="I29" s="45"/>
      <c r="J29" s="45"/>
      <c r="K29" s="47">
        <f>F29+G29+H29+I29</f>
        <v>44382.92</v>
      </c>
    </row>
    <row r="30" spans="1:13" ht="14.25" customHeight="1">
      <c r="A30" s="90" t="s">
        <v>0</v>
      </c>
      <c r="B30" s="91"/>
      <c r="C30" s="92"/>
      <c r="D30" s="56" t="s">
        <v>7</v>
      </c>
      <c r="E30" s="59">
        <f>E11+E13+E15+E17+E19</f>
        <v>0.6005174082351666</v>
      </c>
      <c r="F30" s="59">
        <f>F31/E31</f>
        <v>0.6239339523379247</v>
      </c>
      <c r="G30" s="59">
        <f>G31/E31</f>
        <v>0.3760660476620752</v>
      </c>
      <c r="H30" s="59">
        <f>H31/E31</f>
        <v>0</v>
      </c>
      <c r="I30" s="59">
        <f>I31/E31</f>
        <v>0</v>
      </c>
      <c r="J30" s="59"/>
      <c r="K30" s="60">
        <f>F30+G30+H30+I30</f>
        <v>0.9999999999999999</v>
      </c>
      <c r="M30" s="64"/>
    </row>
    <row r="31" spans="1:13" ht="13.5" customHeight="1" thickBot="1">
      <c r="A31" s="93"/>
      <c r="B31" s="94"/>
      <c r="C31" s="95"/>
      <c r="D31" s="32" t="s">
        <v>8</v>
      </c>
      <c r="E31" s="61">
        <f>E29+E27+E25+E23+E20+E18+E16+E14+E12+E10</f>
        <v>549658.8200000001</v>
      </c>
      <c r="F31" s="61">
        <f>F29+F27+F25+F23+F20+F18+F16+F14+F12+F10</f>
        <v>342950.8</v>
      </c>
      <c r="G31" s="61">
        <f>G29+G27+G25+G20+G16+G14</f>
        <v>206708.02000000002</v>
      </c>
      <c r="H31" s="61">
        <f>H16+H18+H20</f>
        <v>0</v>
      </c>
      <c r="I31" s="61">
        <f>I16+I18+I20</f>
        <v>0</v>
      </c>
      <c r="J31" s="61"/>
      <c r="K31" s="62">
        <f>SUM(F31:J31)</f>
        <v>549658.8200000001</v>
      </c>
      <c r="M31" s="64"/>
    </row>
    <row r="32" spans="1:11" ht="1.5" customHeight="1" thickBot="1">
      <c r="A32" s="3"/>
      <c r="B32" s="3"/>
      <c r="C32" s="3"/>
      <c r="D32" s="4"/>
      <c r="E32" s="4"/>
      <c r="F32" s="3"/>
      <c r="G32" s="3"/>
      <c r="H32" s="3"/>
      <c r="I32" s="65">
        <f>I16+I18+I20</f>
        <v>0</v>
      </c>
      <c r="J32" s="3"/>
      <c r="K32" s="3"/>
    </row>
    <row r="33" spans="1:13" ht="14.25" customHeight="1">
      <c r="A33" s="16"/>
      <c r="B33" s="17"/>
      <c r="C33" s="17"/>
      <c r="D33" s="17"/>
      <c r="E33" s="17"/>
      <c r="F33" s="17"/>
      <c r="G33" s="18"/>
      <c r="H33" s="40" t="s">
        <v>9</v>
      </c>
      <c r="I33" s="19"/>
      <c r="J33" s="19"/>
      <c r="K33" s="20"/>
      <c r="M33" s="5"/>
    </row>
    <row r="34" spans="1:13" ht="14.25" customHeight="1">
      <c r="A34" s="21"/>
      <c r="B34" s="14"/>
      <c r="C34" s="14"/>
      <c r="D34" s="14"/>
      <c r="E34" s="14"/>
      <c r="F34" s="14"/>
      <c r="G34" s="41"/>
      <c r="H34" s="6"/>
      <c r="I34" s="7"/>
      <c r="J34" s="7"/>
      <c r="K34" s="24"/>
      <c r="M34" s="5"/>
    </row>
    <row r="35" spans="1:11" ht="14.25" customHeight="1">
      <c r="A35" s="21"/>
      <c r="B35" s="15"/>
      <c r="C35" s="15"/>
      <c r="D35" s="14"/>
      <c r="E35" s="14"/>
      <c r="F35" s="55"/>
      <c r="G35" s="34"/>
      <c r="H35" s="58"/>
      <c r="I35" s="63"/>
      <c r="J35" s="63"/>
      <c r="K35" s="22"/>
    </row>
    <row r="36" spans="1:11" ht="14.25" customHeight="1">
      <c r="A36" s="23"/>
      <c r="B36" s="115" t="s">
        <v>20</v>
      </c>
      <c r="C36" s="116"/>
      <c r="D36" s="8"/>
      <c r="E36" s="127"/>
      <c r="F36" s="127"/>
      <c r="G36" s="33"/>
      <c r="H36" s="58"/>
      <c r="I36" s="7"/>
      <c r="J36" s="7"/>
      <c r="K36" s="39">
        <f>E31-K31</f>
        <v>0</v>
      </c>
    </row>
    <row r="37" spans="1:11" ht="14.25" customHeight="1">
      <c r="A37" s="23"/>
      <c r="B37" s="113" t="s">
        <v>21</v>
      </c>
      <c r="C37" s="114"/>
      <c r="D37" s="8"/>
      <c r="E37" s="38"/>
      <c r="F37" s="38"/>
      <c r="G37" s="33"/>
      <c r="H37" s="58"/>
      <c r="I37" s="7"/>
      <c r="J37" s="7"/>
      <c r="K37" s="24"/>
    </row>
    <row r="38" spans="1:11" ht="14.25" customHeight="1">
      <c r="A38" s="23"/>
      <c r="B38" s="38"/>
      <c r="C38" s="38"/>
      <c r="D38" s="8"/>
      <c r="E38" s="38"/>
      <c r="F38" s="38"/>
      <c r="G38" s="33"/>
      <c r="H38" s="6"/>
      <c r="I38" s="7"/>
      <c r="J38" s="7"/>
      <c r="K38" s="24"/>
    </row>
    <row r="39" spans="1:11" ht="14.25" customHeight="1">
      <c r="A39" s="23"/>
      <c r="B39" s="38"/>
      <c r="C39" s="38"/>
      <c r="D39" s="8"/>
      <c r="E39" s="38"/>
      <c r="F39" s="38"/>
      <c r="G39" s="33"/>
      <c r="H39" s="10"/>
      <c r="I39" s="7"/>
      <c r="J39" s="7"/>
      <c r="K39" s="24"/>
    </row>
    <row r="40" spans="1:11" ht="15" customHeight="1">
      <c r="A40" s="25"/>
      <c r="B40" s="11"/>
      <c r="C40" s="11"/>
      <c r="D40" s="8"/>
      <c r="E40" s="8"/>
      <c r="F40" s="7"/>
      <c r="G40" s="9"/>
      <c r="I40" s="7"/>
      <c r="J40" s="7"/>
      <c r="K40" s="24"/>
    </row>
    <row r="41" spans="1:11" ht="13.5" customHeight="1">
      <c r="A41" s="26"/>
      <c r="B41" s="112"/>
      <c r="C41" s="112"/>
      <c r="D41" s="12"/>
      <c r="E41" s="12"/>
      <c r="F41" s="13"/>
      <c r="G41" s="9"/>
      <c r="H41" s="10"/>
      <c r="I41" s="7"/>
      <c r="J41" s="7"/>
      <c r="K41" s="24"/>
    </row>
    <row r="42" spans="1:11" ht="14.25" customHeight="1">
      <c r="A42" s="35"/>
      <c r="B42" s="115" t="s">
        <v>42</v>
      </c>
      <c r="C42" s="116"/>
      <c r="D42" s="36"/>
      <c r="E42" s="36"/>
      <c r="F42" s="7"/>
      <c r="G42" s="9"/>
      <c r="H42" s="10"/>
      <c r="I42" s="7"/>
      <c r="J42" s="7"/>
      <c r="K42" s="24"/>
    </row>
    <row r="43" spans="1:11" ht="13.5" customHeight="1" thickBot="1">
      <c r="A43" s="48"/>
      <c r="B43" s="110" t="s">
        <v>43</v>
      </c>
      <c r="C43" s="111"/>
      <c r="D43" s="49"/>
      <c r="E43" s="49"/>
      <c r="F43" s="27"/>
      <c r="G43" s="27"/>
      <c r="H43" s="28"/>
      <c r="I43" s="27"/>
      <c r="J43" s="27"/>
      <c r="K43" s="29"/>
    </row>
  </sheetData>
  <sheetProtection/>
  <mergeCells count="49">
    <mergeCell ref="E36:F36"/>
    <mergeCell ref="A17:A18"/>
    <mergeCell ref="C17:C18"/>
    <mergeCell ref="A19:A20"/>
    <mergeCell ref="B17:B18"/>
    <mergeCell ref="B24:B25"/>
    <mergeCell ref="B43:C43"/>
    <mergeCell ref="B41:C41"/>
    <mergeCell ref="B37:C37"/>
    <mergeCell ref="B42:C42"/>
    <mergeCell ref="A3:K3"/>
    <mergeCell ref="I4:K4"/>
    <mergeCell ref="A4:C4"/>
    <mergeCell ref="A13:A14"/>
    <mergeCell ref="A5:C5"/>
    <mergeCell ref="B36:C36"/>
    <mergeCell ref="I5:K6"/>
    <mergeCell ref="C13:C14"/>
    <mergeCell ref="A30:C31"/>
    <mergeCell ref="B15:B16"/>
    <mergeCell ref="G4:H4"/>
    <mergeCell ref="D4:F4"/>
    <mergeCell ref="D5:F5"/>
    <mergeCell ref="G5:H5"/>
    <mergeCell ref="D6:F6"/>
    <mergeCell ref="A6:C6"/>
    <mergeCell ref="A24:A25"/>
    <mergeCell ref="C24:C25"/>
    <mergeCell ref="G6:H6"/>
    <mergeCell ref="C11:C12"/>
    <mergeCell ref="B13:B14"/>
    <mergeCell ref="C15:C16"/>
    <mergeCell ref="B11:B12"/>
    <mergeCell ref="A15:A16"/>
    <mergeCell ref="B19:B20"/>
    <mergeCell ref="C19:C20"/>
    <mergeCell ref="A9:A10"/>
    <mergeCell ref="B9:B10"/>
    <mergeCell ref="C9:C10"/>
    <mergeCell ref="A22:A23"/>
    <mergeCell ref="B22:B23"/>
    <mergeCell ref="C22:C23"/>
    <mergeCell ref="A11:A12"/>
    <mergeCell ref="A26:A27"/>
    <mergeCell ref="B26:B27"/>
    <mergeCell ref="C26:C27"/>
    <mergeCell ref="A28:A29"/>
    <mergeCell ref="B28:B29"/>
    <mergeCell ref="C28:C29"/>
  </mergeCells>
  <printOptions horizontalCentered="1"/>
  <pageMargins left="0.3937007874015748" right="0.1968503937007874" top="0.3937007874015748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zezim</cp:lastModifiedBy>
  <cp:lastPrinted>2023-03-29T00:11:48Z</cp:lastPrinted>
  <dcterms:created xsi:type="dcterms:W3CDTF">2006-09-22T13:55:22Z</dcterms:created>
  <dcterms:modified xsi:type="dcterms:W3CDTF">2023-03-29T00:11:56Z</dcterms:modified>
  <cp:category/>
  <cp:version/>
  <cp:contentType/>
  <cp:contentStatus/>
</cp:coreProperties>
</file>