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360" windowHeight="9990" activeTab="0"/>
  </bookViews>
  <sheets>
    <sheet name="CRONOGRAMA FISICO FINANCEIRO" sheetId="1" r:id="rId1"/>
  </sheets>
  <externalReferences>
    <externalReference r:id="rId4"/>
    <externalReference r:id="rId5"/>
  </externalReferences>
  <definedNames>
    <definedName name="_xlnm.Print_Area" localSheetId="0">'CRONOGRAMA FISICO FINANCEIRO'!$A$1:$K$97</definedName>
  </definedNames>
  <calcPr fullCalcOnLoad="1"/>
</workbook>
</file>

<file path=xl/sharedStrings.xml><?xml version="1.0" encoding="utf-8"?>
<sst xmlns="http://schemas.openxmlformats.org/spreadsheetml/2006/main" count="186" uniqueCount="73">
  <si>
    <t>TOTAL</t>
  </si>
  <si>
    <t>FÍSICO/ FINANCEIRO</t>
  </si>
  <si>
    <t>MÊS 1</t>
  </si>
  <si>
    <t>MÊS 2</t>
  </si>
  <si>
    <t>MÊS 3</t>
  </si>
  <si>
    <t>MÊS 4</t>
  </si>
  <si>
    <t>Físico %</t>
  </si>
  <si>
    <t>Financeiro</t>
  </si>
  <si>
    <t>Observações:</t>
  </si>
  <si>
    <t>ITEM</t>
  </si>
  <si>
    <t>ETAPAS/DESCRIÇÃO</t>
  </si>
  <si>
    <t>TOTAL  ETAPAS</t>
  </si>
  <si>
    <t>Marcos Paulo Madureira Lopes</t>
  </si>
  <si>
    <t>FONTE</t>
  </si>
  <si>
    <t>SETOP</t>
  </si>
  <si>
    <t xml:space="preserve">CRONOGRAMA FÍSICO-FINANCEIRO </t>
  </si>
  <si>
    <t>VALOR TOTAL DA OBRA:</t>
  </si>
  <si>
    <t>VALOR CONVÊNIO:</t>
  </si>
  <si>
    <t>VALOR MUNICÍPIO:</t>
  </si>
  <si>
    <t xml:space="preserve">       Engenheiro Civil - CREA: 224.188/D - MG</t>
  </si>
  <si>
    <t>PREFEITURA MUNICIPAL DE CAMPO AZUL</t>
  </si>
  <si>
    <t>Oséas de Almeida Júnior</t>
  </si>
  <si>
    <t xml:space="preserve">                  Prefeito Municipal </t>
  </si>
  <si>
    <t>CONTRATO/PROGRAMA: FICHA 275 - OBRAS DE UNIDADES DE SAÚDE - ATENÇÃO BÁSICA A SAÚDE - VÍNCULO: 601</t>
  </si>
  <si>
    <t>1.1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</si>
  <si>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</si>
  <si>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</si>
  <si>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</si>
  <si>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</si>
  <si>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</si>
  <si>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</si>
  <si>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</si>
  <si>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</si>
  <si>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</si>
  <si>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</si>
  <si>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</si>
  <si>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</si>
  <si>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</si>
  <si>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</si>
  <si>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</si>
  <si>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AMPLIAÇÃO E REFORMA UBS COMUNIDADE DE SÃO GREGORIO: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</si>
  <si>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</si>
  <si>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</si>
  <si>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</si>
  <si>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</si>
  <si>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</si>
  <si>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</si>
  <si>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</si>
  <si>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</si>
  <si>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</si>
  <si>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</si>
  <si>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</si>
  <si>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</si>
  <si>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TOTAL DAS OBRAS ---&gt;</t>
  </si>
  <si>
    <t>TOTAL UBS SÃO GREGORIO: ---&gt;</t>
  </si>
  <si>
    <t>TOTAL UBS VILA SÃO JOSÉ ---&gt;</t>
  </si>
  <si>
    <t>TOTAL UBS RIACHO DOS SANTOS  ---&gt;</t>
  </si>
  <si>
    <t>PAGINA 01/02</t>
  </si>
  <si>
    <t>PAGINA 02/02</t>
  </si>
  <si>
    <t>DATA: 24 DE OUTUBRO DE 2023</t>
  </si>
  <si>
    <t>LOCAL:  RIACHO DOS SANTOS, SÃO GREGÓRIO E VILA SÃO JOSÉ - CAMPO AZUL/MG</t>
  </si>
  <si>
    <t>OBRAS: AMPLIAÇÃO E REFORMA  PREDIAL DE UNIDADES BÁSICAS DE SAÚDE</t>
  </si>
  <si>
    <t>1.7</t>
  </si>
  <si>
    <t>1.8</t>
  </si>
  <si>
    <t>1.2</t>
  </si>
  <si>
    <t>1.9</t>
  </si>
  <si>
    <t>1.10</t>
  </si>
  <si>
    <t>1.11</t>
  </si>
  <si>
    <t>2.12</t>
  </si>
  <si>
    <t>2.13</t>
  </si>
  <si>
    <t>2.14</t>
  </si>
  <si>
    <t>3.13</t>
  </si>
  <si>
    <t>PRAZO DA OBRA: 02 MESES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</si>
</sst>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  <numFmt numFmtId="171" formatCode="&quot;R$&quot;\ #,##0.00"/>
    <numFmt numFmtId="172" formatCode="#,###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wrapText="1"/>
    </xf>
    <xf numFmtId="0" fontId="4" fillId="0" borderId="27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5" fillId="0" borderId="29" xfId="0" applyNumberFormat="1" applyFont="1" applyFill="1" applyBorder="1" applyAlignment="1">
      <alignment horizontal="center" vertical="center" wrapText="1"/>
    </xf>
    <xf numFmtId="10" fontId="5" fillId="0" borderId="29" xfId="0" applyNumberFormat="1" applyFont="1" applyFill="1" applyBorder="1" applyAlignment="1">
      <alignment vertical="center" wrapText="1"/>
    </xf>
    <xf numFmtId="10" fontId="5" fillId="34" borderId="29" xfId="0" applyNumberFormat="1" applyFont="1" applyFill="1" applyBorder="1" applyAlignment="1">
      <alignment vertical="center" wrapText="1"/>
    </xf>
    <xf numFmtId="10" fontId="4" fillId="0" borderId="29" xfId="62" applyNumberFormat="1" applyFont="1" applyFill="1" applyBorder="1" applyAlignment="1">
      <alignment vertical="center" wrapText="1"/>
    </xf>
    <xf numFmtId="10" fontId="4" fillId="34" borderId="30" xfId="0" applyNumberFormat="1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vertical="center" wrapText="1"/>
    </xf>
    <xf numFmtId="4" fontId="5" fillId="34" borderId="31" xfId="0" applyNumberFormat="1" applyFont="1" applyFill="1" applyBorder="1" applyAlignment="1">
      <alignment vertical="center" wrapText="1"/>
    </xf>
    <xf numFmtId="4" fontId="5" fillId="34" borderId="32" xfId="0" applyNumberFormat="1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49" fontId="5" fillId="0" borderId="38" xfId="0" applyNumberFormat="1" applyFont="1" applyFill="1" applyBorder="1" applyAlignment="1">
      <alignment horizontal="center" vertical="center" wrapText="1"/>
    </xf>
    <xf numFmtId="4" fontId="6" fillId="34" borderId="23" xfId="0" applyNumberFormat="1" applyFont="1" applyFill="1" applyBorder="1" applyAlignment="1">
      <alignment vertical="center" wrapText="1"/>
    </xf>
    <xf numFmtId="4" fontId="6" fillId="34" borderId="28" xfId="0" applyNumberFormat="1" applyFont="1" applyFill="1" applyBorder="1" applyAlignment="1">
      <alignment vertical="center" wrapText="1"/>
    </xf>
    <xf numFmtId="0" fontId="3" fillId="34" borderId="39" xfId="0" applyFont="1" applyFill="1" applyBorder="1" applyAlignment="1">
      <alignment vertical="center" wrapText="1"/>
    </xf>
    <xf numFmtId="0" fontId="3" fillId="34" borderId="40" xfId="0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vertical="center" wrapText="1"/>
    </xf>
    <xf numFmtId="4" fontId="5" fillId="34" borderId="41" xfId="0" applyNumberFormat="1" applyFont="1" applyFill="1" applyBorder="1" applyAlignment="1">
      <alignment vertical="center" wrapText="1"/>
    </xf>
    <xf numFmtId="4" fontId="5" fillId="34" borderId="42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49" fontId="9" fillId="36" borderId="37" xfId="0" applyNumberFormat="1" applyFont="1" applyFill="1" applyBorder="1" applyAlignment="1">
      <alignment horizontal="center" vertical="center" wrapText="1"/>
    </xf>
    <xf numFmtId="10" fontId="9" fillId="36" borderId="34" xfId="0" applyNumberFormat="1" applyFont="1" applyFill="1" applyBorder="1" applyAlignment="1">
      <alignment vertical="center" wrapText="1"/>
    </xf>
    <xf numFmtId="10" fontId="9" fillId="36" borderId="35" xfId="0" applyNumberFormat="1" applyFont="1" applyFill="1" applyBorder="1" applyAlignment="1">
      <alignment vertical="center" wrapText="1"/>
    </xf>
    <xf numFmtId="49" fontId="9" fillId="36" borderId="43" xfId="0" applyNumberFormat="1" applyFont="1" applyFill="1" applyBorder="1" applyAlignment="1">
      <alignment horizontal="center" vertical="center" wrapText="1"/>
    </xf>
    <xf numFmtId="4" fontId="9" fillId="36" borderId="41" xfId="0" applyNumberFormat="1" applyFont="1" applyFill="1" applyBorder="1" applyAlignment="1">
      <alignment vertical="center" wrapText="1"/>
    </xf>
    <xf numFmtId="4" fontId="9" fillId="36" borderId="42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right"/>
    </xf>
    <xf numFmtId="10" fontId="5" fillId="0" borderId="31" xfId="0" applyNumberFormat="1" applyFont="1" applyFill="1" applyBorder="1" applyAlignment="1">
      <alignment vertical="center" wrapText="1"/>
    </xf>
    <xf numFmtId="10" fontId="5" fillId="34" borderId="31" xfId="0" applyNumberFormat="1" applyFont="1" applyFill="1" applyBorder="1" applyAlignment="1">
      <alignment vertical="center" wrapText="1"/>
    </xf>
    <xf numFmtId="10" fontId="4" fillId="34" borderId="32" xfId="0" applyNumberFormat="1" applyFont="1" applyFill="1" applyBorder="1" applyAlignment="1">
      <alignment vertical="center" wrapText="1"/>
    </xf>
    <xf numFmtId="10" fontId="4" fillId="0" borderId="31" xfId="62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10" fontId="5" fillId="0" borderId="34" xfId="0" applyNumberFormat="1" applyFont="1" applyFill="1" applyBorder="1" applyAlignment="1">
      <alignment vertical="center" wrapText="1"/>
    </xf>
    <xf numFmtId="10" fontId="5" fillId="34" borderId="34" xfId="0" applyNumberFormat="1" applyFont="1" applyFill="1" applyBorder="1" applyAlignment="1">
      <alignment vertical="center" wrapText="1"/>
    </xf>
    <xf numFmtId="10" fontId="4" fillId="34" borderId="35" xfId="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vertical="center" wrapText="1"/>
    </xf>
    <xf numFmtId="4" fontId="5" fillId="35" borderId="0" xfId="0" applyNumberFormat="1" applyFont="1" applyFill="1" applyBorder="1" applyAlignment="1">
      <alignment horizontal="righ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10" fontId="4" fillId="0" borderId="34" xfId="62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3" fillId="0" borderId="63" xfId="0" applyNumberFormat="1" applyFont="1" applyFill="1" applyBorder="1" applyAlignment="1">
      <alignment horizontal="center" vertical="center"/>
    </xf>
    <xf numFmtId="165" fontId="3" fillId="0" borderId="59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1" fontId="3" fillId="0" borderId="55" xfId="0" applyNumberFormat="1" applyFont="1" applyFill="1" applyBorder="1" applyAlignment="1">
      <alignment horizontal="center" vertical="center" wrapText="1"/>
    </xf>
    <xf numFmtId="171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165" fontId="3" fillId="0" borderId="69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0" fontId="5" fillId="35" borderId="29" xfId="0" applyNumberFormat="1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.%20OBRA%20REF.%20U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.%20REF.%20UBS%20UNIFIC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10">
          <cell r="E10" t="str">
            <v>REFORMA UBS COMUNIDADE DE RIACHO DOS SANTOS: </v>
          </cell>
        </row>
        <row r="37">
          <cell r="E37" t="str">
            <v>REFORMA UBS VILA SÃO JOSÉ: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10">
          <cell r="E10" t="str">
            <v>SERVIÇOS PRELIMINARES:</v>
          </cell>
        </row>
        <row r="12">
          <cell r="J12">
            <v>1073.69</v>
          </cell>
        </row>
        <row r="13">
          <cell r="E13" t="str">
            <v>DEMOLIÇÕES:</v>
          </cell>
        </row>
        <row r="21">
          <cell r="J21">
            <v>885.7000000000002</v>
          </cell>
        </row>
        <row r="22">
          <cell r="E22" t="str">
            <v>COBERTURA:</v>
          </cell>
        </row>
        <row r="25">
          <cell r="J25">
            <v>4299.88</v>
          </cell>
        </row>
        <row r="26">
          <cell r="E26" t="str">
            <v>ESQUADRIAS DE MADEIRA:</v>
          </cell>
        </row>
        <row r="29">
          <cell r="J29">
            <v>1285.74</v>
          </cell>
        </row>
        <row r="30">
          <cell r="E30" t="str">
            <v>ESQUADRIAS METÁLICAS:</v>
          </cell>
        </row>
        <row r="32">
          <cell r="J32">
            <v>498.94</v>
          </cell>
        </row>
        <row r="33">
          <cell r="E33" t="str">
            <v>ABRIGO PARA AR CONDICIONADO:</v>
          </cell>
        </row>
        <row r="37">
          <cell r="J37">
            <v>605.41</v>
          </cell>
        </row>
        <row r="38">
          <cell r="E38" t="str">
            <v>INSTALAÇÃO HIDROSSANITÁRIA:</v>
          </cell>
        </row>
        <row r="42">
          <cell r="J42">
            <v>816.28</v>
          </cell>
        </row>
        <row r="43">
          <cell r="E43" t="str">
            <v>INSTALAÇÃO ELÉTRICA:</v>
          </cell>
        </row>
        <row r="45">
          <cell r="J45">
            <v>664.68</v>
          </cell>
        </row>
        <row r="46">
          <cell r="E46" t="str">
            <v>FECHAMENTO DO TERRENO:</v>
          </cell>
        </row>
        <row r="51">
          <cell r="J51">
            <v>62699.18000000001</v>
          </cell>
        </row>
        <row r="60">
          <cell r="E60" t="str">
            <v>PINTURA:</v>
          </cell>
        </row>
        <row r="65">
          <cell r="J65">
            <v>14499.37</v>
          </cell>
        </row>
        <row r="66">
          <cell r="E66" t="str">
            <v>SERVIÇOS COMPLEMENTARES:</v>
          </cell>
        </row>
        <row r="68">
          <cell r="J68">
            <v>910.05</v>
          </cell>
        </row>
        <row r="71">
          <cell r="E71" t="str">
            <v>SERVIÇOS PRELIMINARES:</v>
          </cell>
        </row>
        <row r="73">
          <cell r="J73">
            <v>745.62</v>
          </cell>
        </row>
        <row r="74">
          <cell r="E74" t="str">
            <v>DEMOLIÇÕES:</v>
          </cell>
        </row>
        <row r="77">
          <cell r="J77">
            <v>431.45</v>
          </cell>
        </row>
        <row r="78">
          <cell r="E78" t="str">
            <v>PILARES (VARANDA FRONTAL E GARAGEM):</v>
          </cell>
        </row>
        <row r="84">
          <cell r="J84">
            <v>9020.720000000001</v>
          </cell>
        </row>
        <row r="85">
          <cell r="E85" t="str">
            <v>COBERTURA:</v>
          </cell>
        </row>
        <row r="91">
          <cell r="J91">
            <v>12993.8</v>
          </cell>
        </row>
        <row r="92">
          <cell r="E92" t="str">
            <v>VIDROS E JANELA:</v>
          </cell>
        </row>
        <row r="94">
          <cell r="J94">
            <v>123.74</v>
          </cell>
        </row>
        <row r="95">
          <cell r="E95" t="str">
            <v>PISO:</v>
          </cell>
        </row>
        <row r="99">
          <cell r="J99">
            <v>5358.75</v>
          </cell>
        </row>
        <row r="100">
          <cell r="E100" t="str">
            <v>ALVENARIA:</v>
          </cell>
        </row>
        <row r="102">
          <cell r="J102">
            <v>113.22</v>
          </cell>
        </row>
        <row r="103">
          <cell r="E103" t="str">
            <v>REVESTIMENTO:</v>
          </cell>
        </row>
        <row r="109">
          <cell r="J109">
            <v>2727.38</v>
          </cell>
        </row>
        <row r="118">
          <cell r="E118" t="str">
            <v>PORTAS:</v>
          </cell>
        </row>
        <row r="120">
          <cell r="J120">
            <v>276.44</v>
          </cell>
        </row>
        <row r="121">
          <cell r="E121" t="str">
            <v>PINTURA:</v>
          </cell>
        </row>
        <row r="127">
          <cell r="J127">
            <v>9368.470000000001</v>
          </cell>
        </row>
        <row r="128">
          <cell r="E128" t="str">
            <v>ELETRICA: </v>
          </cell>
        </row>
        <row r="132">
          <cell r="J132">
            <v>1322.27</v>
          </cell>
        </row>
        <row r="133">
          <cell r="E133" t="str">
            <v>HIDRAULICA:</v>
          </cell>
        </row>
        <row r="137">
          <cell r="J137">
            <v>915.35</v>
          </cell>
        </row>
        <row r="138">
          <cell r="E138" t="str">
            <v>FECHAMENTO DO TERRENO:</v>
          </cell>
        </row>
        <row r="143">
          <cell r="J143">
            <v>37064.36</v>
          </cell>
        </row>
        <row r="144">
          <cell r="E144" t="str">
            <v>SERVIÇOS COMPLEMENTARES:</v>
          </cell>
        </row>
        <row r="146">
          <cell r="J146">
            <v>850.72</v>
          </cell>
        </row>
        <row r="149">
          <cell r="E149" t="str">
            <v>SERVIÇOS PRELIMINARES:</v>
          </cell>
        </row>
        <row r="151">
          <cell r="J151">
            <v>745.62</v>
          </cell>
        </row>
        <row r="152">
          <cell r="E152" t="str">
            <v>DEMOLIÇÕES:</v>
          </cell>
        </row>
        <row r="160">
          <cell r="J160">
            <v>7507.219999999999</v>
          </cell>
        </row>
        <row r="161">
          <cell r="E161" t="str">
            <v>COBERTURA:</v>
          </cell>
        </row>
        <row r="166">
          <cell r="J166">
            <v>36694.5</v>
          </cell>
        </row>
        <row r="175">
          <cell r="E175" t="str">
            <v>VIDROS E JANELAS:</v>
          </cell>
        </row>
        <row r="178">
          <cell r="J178">
            <v>336.28</v>
          </cell>
        </row>
        <row r="179">
          <cell r="E179" t="str">
            <v>PISO:</v>
          </cell>
        </row>
        <row r="182">
          <cell r="J182">
            <v>831.12</v>
          </cell>
        </row>
        <row r="183">
          <cell r="E183" t="str">
            <v>ALVENARIA:</v>
          </cell>
        </row>
        <row r="185">
          <cell r="J185">
            <v>113.22</v>
          </cell>
        </row>
        <row r="186">
          <cell r="E186" t="str">
            <v>REVESTIMENTO:</v>
          </cell>
        </row>
        <row r="190">
          <cell r="J190">
            <v>1241.2</v>
          </cell>
        </row>
        <row r="191">
          <cell r="E191" t="str">
            <v>PORTAS:</v>
          </cell>
        </row>
        <row r="196">
          <cell r="J196">
            <v>2726.73</v>
          </cell>
        </row>
        <row r="197">
          <cell r="E197" t="str">
            <v>PINTURA:</v>
          </cell>
        </row>
        <row r="203">
          <cell r="J203">
            <v>25193.27</v>
          </cell>
        </row>
        <row r="204">
          <cell r="E204" t="str">
            <v>INSTALAÇÃO ELÉTRICA:</v>
          </cell>
        </row>
        <row r="206">
          <cell r="J206">
            <v>1682.4</v>
          </cell>
        </row>
        <row r="207">
          <cell r="E207" t="str">
            <v>INSTALAÇÃO HIDRAULICA:</v>
          </cell>
        </row>
        <row r="209">
          <cell r="J209">
            <v>400.62</v>
          </cell>
        </row>
        <row r="210">
          <cell r="E210" t="str">
            <v>FECHAMENTO DO TERRENO:</v>
          </cell>
        </row>
        <row r="215">
          <cell r="J215">
            <v>62306.61000000001</v>
          </cell>
        </row>
        <row r="216">
          <cell r="E216" t="str">
            <v>SERVIÇOS COMPLEMENTARES:</v>
          </cell>
        </row>
        <row r="218">
          <cell r="J218">
            <v>1962.83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8"/>
  <sheetViews>
    <sheetView showGridLines="0" showZeros="0" tabSelected="1" zoomScale="75" zoomScaleNormal="75" zoomScaleSheetLayoutView="75" workbookViewId="0" topLeftCell="A1">
      <selection activeCell="H91" sqref="H91"/>
    </sheetView>
  </sheetViews>
  <sheetFormatPr defaultColWidth="9.140625" defaultRowHeight="12.75"/>
  <cols>
    <col min="1" max="1" width="11.140625" style="2" customWidth="1"/>
    <col min="2" max="2" width="7.7109375" style="6" customWidth="1"/>
    <col min="3" max="3" width="9.421875" style="6" customWidth="1"/>
    <col min="4" max="4" width="49.421875" style="2" customWidth="1"/>
    <col min="5" max="5" width="14.140625" style="1" customWidth="1"/>
    <col min="6" max="6" width="16.7109375" style="1" customWidth="1"/>
    <col min="7" max="7" width="14.7109375" style="2" customWidth="1"/>
    <col min="8" max="10" width="14.7109375" style="12" customWidth="1"/>
    <col min="11" max="11" width="14.7109375" style="2" customWidth="1"/>
    <col min="12" max="12" width="12.57421875" style="2" bestFit="1" customWidth="1"/>
    <col min="13" max="16384" width="9.140625" style="2" customWidth="1"/>
  </cols>
  <sheetData>
    <row r="1" spans="2:11" s="43" customFormat="1" ht="13.5" customHeight="1" thickBot="1">
      <c r="B1" s="5"/>
      <c r="C1" s="5"/>
      <c r="D1" s="4"/>
      <c r="E1" s="3"/>
      <c r="F1" s="3"/>
      <c r="G1" s="3"/>
      <c r="H1" s="7"/>
      <c r="I1" s="7"/>
      <c r="J1" s="14"/>
      <c r="K1" s="4"/>
    </row>
    <row r="2" spans="2:11" ht="21" customHeight="1" thickBot="1">
      <c r="B2" s="130" t="s">
        <v>15</v>
      </c>
      <c r="C2" s="131"/>
      <c r="D2" s="131"/>
      <c r="E2" s="131"/>
      <c r="F2" s="131"/>
      <c r="G2" s="131"/>
      <c r="H2" s="131"/>
      <c r="I2" s="131"/>
      <c r="J2" s="131"/>
      <c r="K2" s="132"/>
    </row>
    <row r="3" spans="2:11" ht="21.75" customHeight="1" thickBot="1">
      <c r="B3" s="125" t="s">
        <v>23</v>
      </c>
      <c r="C3" s="126"/>
      <c r="D3" s="126"/>
      <c r="E3" s="126"/>
      <c r="F3" s="126"/>
      <c r="G3" s="126"/>
      <c r="H3" s="126"/>
      <c r="I3" s="126"/>
      <c r="J3" s="126"/>
      <c r="K3" s="127"/>
    </row>
    <row r="4" spans="2:11" ht="17.25" customHeight="1">
      <c r="B4" s="133" t="s">
        <v>20</v>
      </c>
      <c r="C4" s="134"/>
      <c r="D4" s="135"/>
      <c r="E4" s="156" t="s">
        <v>17</v>
      </c>
      <c r="F4" s="134"/>
      <c r="G4" s="142">
        <v>0</v>
      </c>
      <c r="H4" s="143"/>
      <c r="I4" s="145" t="s">
        <v>59</v>
      </c>
      <c r="J4" s="146"/>
      <c r="K4" s="147"/>
    </row>
    <row r="5" spans="2:11" ht="26.25" customHeight="1">
      <c r="B5" s="136" t="s">
        <v>61</v>
      </c>
      <c r="C5" s="137"/>
      <c r="D5" s="138"/>
      <c r="E5" s="157" t="s">
        <v>18</v>
      </c>
      <c r="F5" s="158"/>
      <c r="G5" s="159">
        <f>F92</f>
        <v>311292.83</v>
      </c>
      <c r="H5" s="160"/>
      <c r="I5" s="148" t="s">
        <v>72</v>
      </c>
      <c r="J5" s="149"/>
      <c r="K5" s="150"/>
    </row>
    <row r="6" spans="2:11" ht="27" customHeight="1" thickBot="1">
      <c r="B6" s="139" t="s">
        <v>60</v>
      </c>
      <c r="C6" s="140"/>
      <c r="D6" s="141"/>
      <c r="E6" s="128" t="s">
        <v>16</v>
      </c>
      <c r="F6" s="129"/>
      <c r="G6" s="154">
        <f>G4+G5</f>
        <v>311292.83</v>
      </c>
      <c r="H6" s="155"/>
      <c r="I6" s="151"/>
      <c r="J6" s="152"/>
      <c r="K6" s="153"/>
    </row>
    <row r="7" spans="2:11" ht="32.25" customHeight="1" thickBot="1">
      <c r="B7" s="32" t="s">
        <v>9</v>
      </c>
      <c r="C7" s="33" t="s">
        <v>13</v>
      </c>
      <c r="D7" s="33" t="s">
        <v>10</v>
      </c>
      <c r="E7" s="34" t="s">
        <v>1</v>
      </c>
      <c r="F7" s="34" t="s">
        <v>11</v>
      </c>
      <c r="G7" s="41" t="s">
        <v>2</v>
      </c>
      <c r="H7" s="33" t="s">
        <v>3</v>
      </c>
      <c r="I7" s="41" t="s">
        <v>4</v>
      </c>
      <c r="J7" s="33" t="s">
        <v>5</v>
      </c>
      <c r="K7" s="42" t="s">
        <v>0</v>
      </c>
    </row>
    <row r="8" spans="2:11" ht="15" customHeight="1" thickBot="1">
      <c r="B8" s="90">
        <v>1</v>
      </c>
      <c r="C8" s="91"/>
      <c r="D8" s="91" t="str">
        <f>'[1]Planilha Orcamentaria'!$E$10</f>
        <v>REFORMA UBS COMUNIDADE DE RIACHO DOS SANTOS: </v>
      </c>
      <c r="E8" s="92"/>
      <c r="F8" s="92"/>
      <c r="G8" s="93"/>
      <c r="H8" s="91"/>
      <c r="I8" s="93"/>
      <c r="J8" s="91"/>
      <c r="K8" s="94"/>
    </row>
    <row r="9" spans="2:11" ht="15" customHeight="1">
      <c r="B9" s="117" t="s">
        <v>24</v>
      </c>
      <c r="C9" s="118" t="s">
        <v>14</v>
      </c>
      <c r="D9" s="144" t="str">
        <f>'[2]Planilha Orcamentaria'!$E$10</f>
        <v>SERVIÇOS PRELIMINARES:</v>
      </c>
      <c r="E9" s="81" t="s">
        <v>6</v>
      </c>
      <c r="F9" s="82">
        <f>F10/F92</f>
        <v>0.003449131803003622</v>
      </c>
      <c r="G9" s="83">
        <v>0.5</v>
      </c>
      <c r="H9" s="82">
        <v>0.5</v>
      </c>
      <c r="I9" s="83"/>
      <c r="J9" s="95"/>
      <c r="K9" s="84">
        <f>G9+H9+I9+J9</f>
        <v>1</v>
      </c>
    </row>
    <row r="10" spans="2:11" ht="15" customHeight="1">
      <c r="B10" s="109"/>
      <c r="C10" s="112"/>
      <c r="D10" s="122"/>
      <c r="E10" s="49" t="s">
        <v>7</v>
      </c>
      <c r="F10" s="50">
        <f>'[2]Planilha Orcamentaria'!$J$12</f>
        <v>1073.69</v>
      </c>
      <c r="G10" s="51">
        <f>G9*F10</f>
        <v>536.845</v>
      </c>
      <c r="H10" s="50">
        <f>H9*F10</f>
        <v>536.845</v>
      </c>
      <c r="I10" s="51"/>
      <c r="J10" s="50"/>
      <c r="K10" s="52">
        <f>G10+H10+I10</f>
        <v>1073.69</v>
      </c>
    </row>
    <row r="11" spans="2:11" ht="15" customHeight="1">
      <c r="B11" s="108" t="s">
        <v>64</v>
      </c>
      <c r="C11" s="110" t="s">
        <v>14</v>
      </c>
      <c r="D11" s="123" t="str">
        <f>'[2]Planilha Orcamentaria'!$E$13</f>
        <v>DEMOLIÇÕES:</v>
      </c>
      <c r="E11" s="44" t="s">
        <v>6</v>
      </c>
      <c r="F11" s="45">
        <f>F12/F92</f>
        <v>0.0028452309678960487</v>
      </c>
      <c r="G11" s="46">
        <v>0.5</v>
      </c>
      <c r="H11" s="45">
        <v>0.5</v>
      </c>
      <c r="I11" s="46"/>
      <c r="J11" s="47"/>
      <c r="K11" s="48">
        <f>G11+H11+I11+J11</f>
        <v>1</v>
      </c>
    </row>
    <row r="12" spans="2:11" ht="15" customHeight="1">
      <c r="B12" s="109"/>
      <c r="C12" s="112"/>
      <c r="D12" s="122"/>
      <c r="E12" s="49" t="s">
        <v>7</v>
      </c>
      <c r="F12" s="50">
        <f>'[2]Planilha Orcamentaria'!$J$21</f>
        <v>885.7000000000002</v>
      </c>
      <c r="G12" s="51">
        <f>G11*F12</f>
        <v>442.8500000000001</v>
      </c>
      <c r="H12" s="50">
        <f>H11*$F$12</f>
        <v>442.8500000000001</v>
      </c>
      <c r="I12" s="51"/>
      <c r="J12" s="50"/>
      <c r="K12" s="52">
        <f>G12+H12+I12</f>
        <v>885.7000000000002</v>
      </c>
    </row>
    <row r="13" spans="2:11" ht="15" customHeight="1">
      <c r="B13" s="108" t="s">
        <v>25</v>
      </c>
      <c r="C13" s="110" t="s">
        <v>14</v>
      </c>
      <c r="D13" s="123" t="str">
        <f>'[2]Planilha Orcamentaria'!$E$22</f>
        <v>COBERTURA:</v>
      </c>
      <c r="E13" s="44" t="s">
        <v>6</v>
      </c>
      <c r="F13" s="45">
        <f>F14/F92</f>
        <v>0.013812974747924646</v>
      </c>
      <c r="G13" s="46">
        <v>0.5</v>
      </c>
      <c r="H13" s="45">
        <v>0.5</v>
      </c>
      <c r="I13" s="46"/>
      <c r="J13" s="47"/>
      <c r="K13" s="48">
        <f>G13+H13+I13+J13</f>
        <v>1</v>
      </c>
    </row>
    <row r="14" spans="2:11" ht="15" customHeight="1">
      <c r="B14" s="109"/>
      <c r="C14" s="112"/>
      <c r="D14" s="122"/>
      <c r="E14" s="49" t="s">
        <v>7</v>
      </c>
      <c r="F14" s="50">
        <f>'[2]Planilha Orcamentaria'!$J$25</f>
        <v>4299.88</v>
      </c>
      <c r="G14" s="51">
        <f>G13*F14</f>
        <v>2149.94</v>
      </c>
      <c r="H14" s="50">
        <f>H13*F14</f>
        <v>2149.94</v>
      </c>
      <c r="I14" s="51"/>
      <c r="J14" s="50"/>
      <c r="K14" s="52">
        <f>G14+H14+I14</f>
        <v>4299.88</v>
      </c>
    </row>
    <row r="15" spans="2:11" ht="15" customHeight="1">
      <c r="B15" s="108" t="s">
        <v>26</v>
      </c>
      <c r="C15" s="110" t="s">
        <v>14</v>
      </c>
      <c r="D15" s="123" t="str">
        <f>'[2]Planilha Orcamentaria'!$E$26</f>
        <v>ESQUADRIAS DE MADEIRA:</v>
      </c>
      <c r="E15" s="44" t="s">
        <v>6</v>
      </c>
      <c r="F15" s="45">
        <f>F16/F92</f>
        <v>0.004130323207251513</v>
      </c>
      <c r="G15" s="46">
        <v>0.5</v>
      </c>
      <c r="H15" s="45">
        <v>0.5</v>
      </c>
      <c r="I15" s="46"/>
      <c r="J15" s="47"/>
      <c r="K15" s="48">
        <f>G15+H15+I15+J15</f>
        <v>1</v>
      </c>
    </row>
    <row r="16" spans="2:11" ht="15" customHeight="1">
      <c r="B16" s="109"/>
      <c r="C16" s="112"/>
      <c r="D16" s="122"/>
      <c r="E16" s="49" t="s">
        <v>7</v>
      </c>
      <c r="F16" s="50">
        <f>'[2]Planilha Orcamentaria'!$J$29</f>
        <v>1285.74</v>
      </c>
      <c r="G16" s="51">
        <f>G15*F16</f>
        <v>642.87</v>
      </c>
      <c r="H16" s="50">
        <f>H15*F16</f>
        <v>642.87</v>
      </c>
      <c r="I16" s="51"/>
      <c r="J16" s="50"/>
      <c r="K16" s="52">
        <f>G16+H16+I16</f>
        <v>1285.74</v>
      </c>
    </row>
    <row r="17" spans="2:11" ht="15" customHeight="1">
      <c r="B17" s="108" t="s">
        <v>27</v>
      </c>
      <c r="C17" s="110" t="s">
        <v>14</v>
      </c>
      <c r="D17" s="123" t="str">
        <f>'[2]Planilha Orcamentaria'!$E$30</f>
        <v>ESQUADRIAS METÁLICAS:</v>
      </c>
      <c r="E17" s="44" t="s">
        <v>6</v>
      </c>
      <c r="F17" s="45">
        <f>F18/F92</f>
        <v>0.0016027995248075581</v>
      </c>
      <c r="G17" s="46">
        <v>0.5</v>
      </c>
      <c r="H17" s="45">
        <v>0.5</v>
      </c>
      <c r="I17" s="46"/>
      <c r="J17" s="47"/>
      <c r="K17" s="48">
        <f>G17+H17+I17+J17</f>
        <v>1</v>
      </c>
    </row>
    <row r="18" spans="2:11" ht="15" customHeight="1">
      <c r="B18" s="109"/>
      <c r="C18" s="112"/>
      <c r="D18" s="122"/>
      <c r="E18" s="49" t="s">
        <v>7</v>
      </c>
      <c r="F18" s="50">
        <f>'[2]Planilha Orcamentaria'!$J$32</f>
        <v>498.94</v>
      </c>
      <c r="G18" s="51">
        <f>G17*F18</f>
        <v>249.47</v>
      </c>
      <c r="H18" s="50">
        <f>H17*F18</f>
        <v>249.47</v>
      </c>
      <c r="I18" s="51"/>
      <c r="J18" s="50"/>
      <c r="K18" s="52">
        <f>G18+H18+I18</f>
        <v>498.94</v>
      </c>
    </row>
    <row r="19" spans="2:11" ht="15" customHeight="1">
      <c r="B19" s="108" t="s">
        <v>28</v>
      </c>
      <c r="C19" s="115" t="s">
        <v>14</v>
      </c>
      <c r="D19" s="113" t="str">
        <f>'[2]Planilha Orcamentaria'!$E$33</f>
        <v>ABRIGO PARA AR CONDICIONADO:</v>
      </c>
      <c r="E19" s="49" t="s">
        <v>6</v>
      </c>
      <c r="F19" s="77">
        <f>F20/F92</f>
        <v>0.00194482474909557</v>
      </c>
      <c r="G19" s="78">
        <v>0.5</v>
      </c>
      <c r="H19" s="77">
        <v>0.5</v>
      </c>
      <c r="I19" s="78"/>
      <c r="J19" s="77"/>
      <c r="K19" s="79">
        <f>G19+H19</f>
        <v>1</v>
      </c>
    </row>
    <row r="20" spans="2:11" ht="15" customHeight="1">
      <c r="B20" s="109"/>
      <c r="C20" s="115"/>
      <c r="D20" s="113"/>
      <c r="E20" s="49" t="s">
        <v>7</v>
      </c>
      <c r="F20" s="50">
        <f>'[2]Planilha Orcamentaria'!$J$37</f>
        <v>605.41</v>
      </c>
      <c r="G20" s="51">
        <f>G19*$F$20</f>
        <v>302.705</v>
      </c>
      <c r="H20" s="50">
        <f>H19*F20</f>
        <v>302.705</v>
      </c>
      <c r="I20" s="51"/>
      <c r="J20" s="50"/>
      <c r="K20" s="52">
        <f>G20+H20+I20</f>
        <v>605.41</v>
      </c>
    </row>
    <row r="21" spans="2:11" ht="15" customHeight="1">
      <c r="B21" s="108" t="s">
        <v>62</v>
      </c>
      <c r="C21" s="110" t="s">
        <v>14</v>
      </c>
      <c r="D21" s="123" t="str">
        <f>'[2]Planilha Orcamentaria'!$E$38</f>
        <v>INSTALAÇÃO HIDROSSANITÁRIA:</v>
      </c>
      <c r="E21" s="44" t="s">
        <v>6</v>
      </c>
      <c r="F21" s="45">
        <f>F22/F92</f>
        <v>0.0026222255103016665</v>
      </c>
      <c r="G21" s="46">
        <v>0.5</v>
      </c>
      <c r="H21" s="45">
        <v>0.5</v>
      </c>
      <c r="I21" s="46"/>
      <c r="J21" s="47"/>
      <c r="K21" s="48">
        <f>G21+H21+I21+J21</f>
        <v>1</v>
      </c>
    </row>
    <row r="22" spans="2:11" ht="15" customHeight="1">
      <c r="B22" s="109"/>
      <c r="C22" s="112"/>
      <c r="D22" s="122"/>
      <c r="E22" s="49" t="s">
        <v>7</v>
      </c>
      <c r="F22" s="50">
        <f>'[2]Planilha Orcamentaria'!$J$42</f>
        <v>816.28</v>
      </c>
      <c r="G22" s="51">
        <f>G21*F22</f>
        <v>408.14</v>
      </c>
      <c r="H22" s="50">
        <f>H21*F22</f>
        <v>408.14</v>
      </c>
      <c r="I22" s="51"/>
      <c r="J22" s="50"/>
      <c r="K22" s="52">
        <f>G22+H22+I22</f>
        <v>816.28</v>
      </c>
    </row>
    <row r="23" spans="2:11" ht="15" customHeight="1">
      <c r="B23" s="108" t="s">
        <v>63</v>
      </c>
      <c r="C23" s="110" t="s">
        <v>14</v>
      </c>
      <c r="D23" s="123" t="str">
        <f>'[2]Planilha Orcamentaria'!$E$43</f>
        <v>INSTALAÇÃO ELÉTRICA:</v>
      </c>
      <c r="E23" s="44" t="s">
        <v>6</v>
      </c>
      <c r="F23" s="45">
        <f>F24/F92</f>
        <v>0.0021352242517118044</v>
      </c>
      <c r="G23" s="46">
        <v>0.5</v>
      </c>
      <c r="H23" s="45">
        <v>0.5</v>
      </c>
      <c r="I23" s="46"/>
      <c r="J23" s="47"/>
      <c r="K23" s="48">
        <f>G23+H23+I23+J23</f>
        <v>1</v>
      </c>
    </row>
    <row r="24" spans="2:11" ht="15" customHeight="1">
      <c r="B24" s="109"/>
      <c r="C24" s="112"/>
      <c r="D24" s="122"/>
      <c r="E24" s="49" t="s">
        <v>7</v>
      </c>
      <c r="F24" s="50">
        <f>'[2]Planilha Orcamentaria'!$J$45</f>
        <v>664.68</v>
      </c>
      <c r="G24" s="51">
        <f>G23*F24</f>
        <v>332.34</v>
      </c>
      <c r="H24" s="50">
        <f>H23*F24</f>
        <v>332.34</v>
      </c>
      <c r="I24" s="51"/>
      <c r="J24" s="50"/>
      <c r="K24" s="52">
        <f>G24+H24+I24</f>
        <v>664.68</v>
      </c>
    </row>
    <row r="25" spans="2:11" ht="15" customHeight="1">
      <c r="B25" s="109" t="s">
        <v>65</v>
      </c>
      <c r="C25" s="115" t="s">
        <v>14</v>
      </c>
      <c r="D25" s="113" t="str">
        <f>'[2]Planilha Orcamentaria'!$E$46</f>
        <v>FECHAMENTO DO TERRENO:</v>
      </c>
      <c r="E25" s="49" t="s">
        <v>6</v>
      </c>
      <c r="F25" s="77">
        <f>F26/F92</f>
        <v>0.20141543253662478</v>
      </c>
      <c r="G25" s="78">
        <v>0.5</v>
      </c>
      <c r="H25" s="77">
        <v>0.5</v>
      </c>
      <c r="I25" s="78"/>
      <c r="J25" s="77"/>
      <c r="K25" s="79">
        <f>G25+H25</f>
        <v>1</v>
      </c>
    </row>
    <row r="26" spans="2:11" ht="15" customHeight="1">
      <c r="B26" s="109"/>
      <c r="C26" s="115"/>
      <c r="D26" s="113"/>
      <c r="E26" s="49" t="s">
        <v>7</v>
      </c>
      <c r="F26" s="50">
        <f>'[2]Planilha Orcamentaria'!$J$51</f>
        <v>62699.18000000001</v>
      </c>
      <c r="G26" s="51">
        <f>G25*F26</f>
        <v>31349.590000000004</v>
      </c>
      <c r="H26" s="50">
        <f>H25*F26</f>
        <v>31349.590000000004</v>
      </c>
      <c r="I26" s="51"/>
      <c r="J26" s="50"/>
      <c r="K26" s="52">
        <f>G26+H26+I26</f>
        <v>62699.18000000001</v>
      </c>
    </row>
    <row r="27" spans="2:11" ht="15" customHeight="1">
      <c r="B27" s="109" t="s">
        <v>66</v>
      </c>
      <c r="C27" s="115" t="s">
        <v>14</v>
      </c>
      <c r="D27" s="113" t="str">
        <f>'[2]Planilha Orcamentaria'!$E$60</f>
        <v>PINTURA:</v>
      </c>
      <c r="E27" s="49" t="s">
        <v>6</v>
      </c>
      <c r="F27" s="77">
        <f>F28/F92</f>
        <v>0.04657791186517209</v>
      </c>
      <c r="G27" s="78">
        <v>0.5</v>
      </c>
      <c r="H27" s="77">
        <v>0.5</v>
      </c>
      <c r="I27" s="78"/>
      <c r="J27" s="80"/>
      <c r="K27" s="79">
        <f>G27+H27+I27+J27</f>
        <v>1</v>
      </c>
    </row>
    <row r="28" spans="2:11" ht="15" customHeight="1">
      <c r="B28" s="109"/>
      <c r="C28" s="115"/>
      <c r="D28" s="113"/>
      <c r="E28" s="49" t="s">
        <v>7</v>
      </c>
      <c r="F28" s="50">
        <f>'[2]Planilha Orcamentaria'!$J$65</f>
        <v>14499.37</v>
      </c>
      <c r="G28" s="51">
        <f>G27*F28</f>
        <v>7249.685</v>
      </c>
      <c r="H28" s="50">
        <f>H27*F28</f>
        <v>7249.685</v>
      </c>
      <c r="I28" s="51"/>
      <c r="J28" s="50"/>
      <c r="K28" s="52">
        <f>G28+H28+I28</f>
        <v>14499.37</v>
      </c>
    </row>
    <row r="29" spans="2:11" ht="15" customHeight="1">
      <c r="B29" s="108" t="s">
        <v>67</v>
      </c>
      <c r="C29" s="110" t="s">
        <v>14</v>
      </c>
      <c r="D29" s="123" t="str">
        <f>'[2]Planilha Orcamentaria'!$E$66</f>
        <v>SERVIÇOS COMPLEMENTARES:</v>
      </c>
      <c r="E29" s="44" t="s">
        <v>6</v>
      </c>
      <c r="F29" s="45">
        <f>F30/F92</f>
        <v>0.0029234531357500266</v>
      </c>
      <c r="G29" s="46">
        <v>0.5</v>
      </c>
      <c r="H29" s="45">
        <v>0.5</v>
      </c>
      <c r="I29" s="46"/>
      <c r="J29" s="47"/>
      <c r="K29" s="48">
        <f>G29+H29+I29+J29</f>
        <v>1</v>
      </c>
    </row>
    <row r="30" spans="2:11" ht="15" customHeight="1" thickBot="1">
      <c r="B30" s="109"/>
      <c r="C30" s="112"/>
      <c r="D30" s="122"/>
      <c r="E30" s="49" t="s">
        <v>7</v>
      </c>
      <c r="F30" s="50">
        <f>'[2]Planilha Orcamentaria'!$J$68</f>
        <v>910.05</v>
      </c>
      <c r="G30" s="51">
        <f>G29*F30</f>
        <v>455.025</v>
      </c>
      <c r="H30" s="50">
        <f>H29*F30</f>
        <v>455.025</v>
      </c>
      <c r="I30" s="51"/>
      <c r="J30" s="50"/>
      <c r="K30" s="52">
        <f>G30+H30+I30</f>
        <v>910.05</v>
      </c>
    </row>
    <row r="31" spans="2:11" ht="15" customHeight="1" thickBot="1">
      <c r="B31" s="63"/>
      <c r="C31" s="64"/>
      <c r="D31" s="106" t="s">
        <v>56</v>
      </c>
      <c r="E31" s="107"/>
      <c r="F31" s="61">
        <f>F10+F12+F14+F16+F18+F20+F22+F24+F26+F28+F30</f>
        <v>88238.92000000001</v>
      </c>
      <c r="G31" s="61">
        <f>G10+G12+G14+G16+G18+G20+G22+G24+G26+G28+G30</f>
        <v>44119.46000000001</v>
      </c>
      <c r="H31" s="61">
        <f>H10+H12+H14+H16+H18+H20+H22+H24+H26+H28+H30</f>
        <v>44119.46000000001</v>
      </c>
      <c r="I31" s="61"/>
      <c r="J31" s="61"/>
      <c r="K31" s="62">
        <f>G31+H31+I31</f>
        <v>88238.92000000001</v>
      </c>
    </row>
    <row r="32" spans="2:11" ht="15" customHeight="1">
      <c r="B32" s="53">
        <v>2</v>
      </c>
      <c r="C32" s="54"/>
      <c r="D32" s="58" t="s">
        <v>40</v>
      </c>
      <c r="E32" s="59"/>
      <c r="F32" s="55"/>
      <c r="G32" s="56"/>
      <c r="H32" s="54"/>
      <c r="I32" s="56"/>
      <c r="J32" s="54"/>
      <c r="K32" s="57"/>
    </row>
    <row r="33" spans="2:11" ht="15" customHeight="1">
      <c r="B33" s="108" t="s">
        <v>29</v>
      </c>
      <c r="C33" s="110" t="s">
        <v>14</v>
      </c>
      <c r="D33" s="123" t="str">
        <f>'[2]Planilha Orcamentaria'!$E$71</f>
        <v>SERVIÇOS PRELIMINARES:</v>
      </c>
      <c r="E33" s="44" t="s">
        <v>6</v>
      </c>
      <c r="F33" s="45">
        <f>F34/F92</f>
        <v>0.0023952366651040437</v>
      </c>
      <c r="G33" s="46">
        <v>0.5</v>
      </c>
      <c r="H33" s="45">
        <v>0.5</v>
      </c>
      <c r="I33" s="46"/>
      <c r="J33" s="47"/>
      <c r="K33" s="48">
        <f>G33+H33+I33+J33</f>
        <v>1</v>
      </c>
    </row>
    <row r="34" spans="2:11" ht="15" customHeight="1">
      <c r="B34" s="109"/>
      <c r="C34" s="112"/>
      <c r="D34" s="122"/>
      <c r="E34" s="49" t="s">
        <v>7</v>
      </c>
      <c r="F34" s="50">
        <f>'[2]Planilha Orcamentaria'!$J$73</f>
        <v>745.62</v>
      </c>
      <c r="G34" s="51">
        <f>G33*F34</f>
        <v>372.81</v>
      </c>
      <c r="H34" s="50">
        <f>H33*F34</f>
        <v>372.81</v>
      </c>
      <c r="I34" s="51"/>
      <c r="J34" s="50"/>
      <c r="K34" s="52">
        <f>G34+H34+I34</f>
        <v>745.62</v>
      </c>
    </row>
    <row r="35" spans="2:11" ht="15" customHeight="1">
      <c r="B35" s="108" t="s">
        <v>30</v>
      </c>
      <c r="C35" s="110" t="s">
        <v>14</v>
      </c>
      <c r="D35" s="123" t="str">
        <f>'[2]Planilha Orcamentaria'!$E$74</f>
        <v>DEMOLIÇÕES:</v>
      </c>
      <c r="E35" s="44" t="s">
        <v>6</v>
      </c>
      <c r="F35" s="45">
        <f>F36/F92</f>
        <v>0.0013859940172730608</v>
      </c>
      <c r="G35" s="46">
        <v>0.5</v>
      </c>
      <c r="H35" s="45">
        <v>0.5</v>
      </c>
      <c r="I35" s="46"/>
      <c r="J35" s="47"/>
      <c r="K35" s="48">
        <f>G35+H35+I35+J35</f>
        <v>1</v>
      </c>
    </row>
    <row r="36" spans="2:11" ht="15" customHeight="1">
      <c r="B36" s="109"/>
      <c r="C36" s="112"/>
      <c r="D36" s="122"/>
      <c r="E36" s="49" t="s">
        <v>7</v>
      </c>
      <c r="F36" s="50">
        <f>'[2]Planilha Orcamentaria'!$J$77</f>
        <v>431.45</v>
      </c>
      <c r="G36" s="51">
        <f>G35*F36</f>
        <v>215.725</v>
      </c>
      <c r="H36" s="50">
        <f>H35*F36</f>
        <v>215.725</v>
      </c>
      <c r="I36" s="51"/>
      <c r="J36" s="50"/>
      <c r="K36" s="52">
        <f>G36+H36+I36</f>
        <v>431.45</v>
      </c>
    </row>
    <row r="37" spans="2:11" ht="15" customHeight="1">
      <c r="B37" s="108" t="s">
        <v>31</v>
      </c>
      <c r="C37" s="110" t="s">
        <v>14</v>
      </c>
      <c r="D37" s="114" t="str">
        <f>'[2]Planilha Orcamentaria'!$E$78</f>
        <v>PILARES (VARANDA FRONTAL E GARAGEM):</v>
      </c>
      <c r="E37" s="49" t="s">
        <v>6</v>
      </c>
      <c r="F37" s="45">
        <f>F38/F92</f>
        <v>0.028978245338962677</v>
      </c>
      <c r="G37" s="46">
        <v>0.5</v>
      </c>
      <c r="H37" s="45">
        <v>0.5</v>
      </c>
      <c r="I37" s="46"/>
      <c r="J37" s="45"/>
      <c r="K37" s="48">
        <f>G37+H37</f>
        <v>1</v>
      </c>
    </row>
    <row r="38" spans="2:11" ht="15" customHeight="1">
      <c r="B38" s="109"/>
      <c r="C38" s="112"/>
      <c r="D38" s="122"/>
      <c r="E38" s="49" t="s">
        <v>7</v>
      </c>
      <c r="F38" s="50">
        <f>'[2]Planilha Orcamentaria'!$J$84</f>
        <v>9020.720000000001</v>
      </c>
      <c r="G38" s="51">
        <f>G37*F38</f>
        <v>4510.360000000001</v>
      </c>
      <c r="H38" s="50">
        <f>H37*F38</f>
        <v>4510.360000000001</v>
      </c>
      <c r="I38" s="51">
        <f>I37*$F$15</f>
        <v>0</v>
      </c>
      <c r="J38" s="50">
        <f>J37*$F$15</f>
        <v>0</v>
      </c>
      <c r="K38" s="52">
        <f>G38+H38+I38</f>
        <v>9020.720000000001</v>
      </c>
    </row>
    <row r="39" spans="2:11" ht="15" customHeight="1">
      <c r="B39" s="108" t="s">
        <v>32</v>
      </c>
      <c r="C39" s="110" t="s">
        <v>14</v>
      </c>
      <c r="D39" s="113" t="str">
        <f>'[2]Planilha Orcamentaria'!$E$85</f>
        <v>COBERTURA:</v>
      </c>
      <c r="E39" s="49" t="s">
        <v>6</v>
      </c>
      <c r="F39" s="45">
        <f>F40/F92</f>
        <v>0.0417414047088717</v>
      </c>
      <c r="G39" s="46">
        <v>0.5</v>
      </c>
      <c r="H39" s="45">
        <v>0.5</v>
      </c>
      <c r="I39" s="46"/>
      <c r="J39" s="45"/>
      <c r="K39" s="48">
        <f>G39+H39+I39+J39</f>
        <v>1</v>
      </c>
    </row>
    <row r="40" spans="2:11" ht="15" customHeight="1">
      <c r="B40" s="109"/>
      <c r="C40" s="112"/>
      <c r="D40" s="113"/>
      <c r="E40" s="49" t="s">
        <v>7</v>
      </c>
      <c r="F40" s="50">
        <f>'[2]Planilha Orcamentaria'!$J$91</f>
        <v>12993.8</v>
      </c>
      <c r="G40" s="51">
        <f>G39*F40</f>
        <v>6496.9</v>
      </c>
      <c r="H40" s="50">
        <f>H39*F40</f>
        <v>6496.9</v>
      </c>
      <c r="I40" s="51"/>
      <c r="J40" s="50">
        <f>J39*$F$15</f>
        <v>0</v>
      </c>
      <c r="K40" s="52">
        <f>G40+H40+I40+J40</f>
        <v>12993.8</v>
      </c>
    </row>
    <row r="41" spans="2:11" ht="15" customHeight="1">
      <c r="B41" s="108" t="s">
        <v>33</v>
      </c>
      <c r="C41" s="110" t="s">
        <v>14</v>
      </c>
      <c r="D41" s="113" t="str">
        <f>'[2]Planilha Orcamentaria'!$E$92</f>
        <v>VIDROS E JANELA:</v>
      </c>
      <c r="E41" s="49" t="s">
        <v>6</v>
      </c>
      <c r="F41" s="45">
        <f>F42/F92</f>
        <v>0.0003975035338912239</v>
      </c>
      <c r="G41" s="46">
        <v>0.5</v>
      </c>
      <c r="H41" s="45">
        <v>0.5</v>
      </c>
      <c r="I41" s="46"/>
      <c r="J41" s="45"/>
      <c r="K41" s="48">
        <f>SUM(G41:J41)</f>
        <v>1</v>
      </c>
    </row>
    <row r="42" spans="2:11" ht="15" customHeight="1">
      <c r="B42" s="109"/>
      <c r="C42" s="112"/>
      <c r="D42" s="113"/>
      <c r="E42" s="49" t="s">
        <v>7</v>
      </c>
      <c r="F42" s="50">
        <f>'[2]Planilha Orcamentaria'!$J$94</f>
        <v>123.74</v>
      </c>
      <c r="G42" s="51">
        <f>G41*F42</f>
        <v>61.87</v>
      </c>
      <c r="H42" s="50">
        <f>H41*F42</f>
        <v>61.87</v>
      </c>
      <c r="I42" s="51"/>
      <c r="J42" s="50">
        <f>J41*$F$17</f>
        <v>0</v>
      </c>
      <c r="K42" s="52">
        <f>G42+H42+I42</f>
        <v>123.74</v>
      </c>
    </row>
    <row r="43" spans="2:11" ht="15" customHeight="1">
      <c r="B43" s="108" t="s">
        <v>34</v>
      </c>
      <c r="C43" s="110" t="s">
        <v>14</v>
      </c>
      <c r="D43" s="113" t="str">
        <f>'[2]Planilha Orcamentaria'!$E$95</f>
        <v>PISO:</v>
      </c>
      <c r="E43" s="49" t="s">
        <v>6</v>
      </c>
      <c r="F43" s="45">
        <f>F44/F92</f>
        <v>0.017214498644250818</v>
      </c>
      <c r="G43" s="46">
        <v>0.5</v>
      </c>
      <c r="H43" s="45">
        <v>0.5</v>
      </c>
      <c r="I43" s="46"/>
      <c r="J43" s="45"/>
      <c r="K43" s="48">
        <v>1</v>
      </c>
    </row>
    <row r="44" spans="2:11" ht="15" customHeight="1" thickBot="1">
      <c r="B44" s="120"/>
      <c r="C44" s="111"/>
      <c r="D44" s="121"/>
      <c r="E44" s="65" t="s">
        <v>7</v>
      </c>
      <c r="F44" s="66">
        <f>'[2]Planilha Orcamentaria'!$J$99</f>
        <v>5358.75</v>
      </c>
      <c r="G44" s="67">
        <f>G43*F44</f>
        <v>2679.375</v>
      </c>
      <c r="H44" s="66">
        <f>H43*F44</f>
        <v>2679.375</v>
      </c>
      <c r="I44" s="67"/>
      <c r="J44" s="66">
        <f>J43*$F$19</f>
        <v>0</v>
      </c>
      <c r="K44" s="68">
        <f>G44+H44+I44</f>
        <v>5358.75</v>
      </c>
    </row>
    <row r="45" spans="2:11" s="69" customFormat="1" ht="15" customHeight="1" thickBot="1">
      <c r="B45" s="85"/>
      <c r="C45" s="85"/>
      <c r="D45" s="86"/>
      <c r="E45" s="87"/>
      <c r="F45" s="88"/>
      <c r="G45" s="88"/>
      <c r="H45" s="88"/>
      <c r="I45" s="88"/>
      <c r="J45" s="88"/>
      <c r="K45" s="89" t="s">
        <v>57</v>
      </c>
    </row>
    <row r="46" spans="2:11" ht="15" customHeight="1">
      <c r="B46" s="117" t="s">
        <v>35</v>
      </c>
      <c r="C46" s="118" t="s">
        <v>14</v>
      </c>
      <c r="D46" s="119" t="str">
        <f>'[2]Planilha Orcamentaria'!$E$100</f>
        <v>ALVENARIA:</v>
      </c>
      <c r="E46" s="81" t="s">
        <v>6</v>
      </c>
      <c r="F46" s="82">
        <f>F47/F92</f>
        <v>0.0003637089874508192</v>
      </c>
      <c r="G46" s="83">
        <v>0.5</v>
      </c>
      <c r="H46" s="82">
        <v>0.5</v>
      </c>
      <c r="I46" s="83"/>
      <c r="J46" s="82"/>
      <c r="K46" s="84">
        <v>1</v>
      </c>
    </row>
    <row r="47" spans="2:11" ht="15" customHeight="1">
      <c r="B47" s="109"/>
      <c r="C47" s="112"/>
      <c r="D47" s="113"/>
      <c r="E47" s="49" t="s">
        <v>7</v>
      </c>
      <c r="F47" s="50">
        <f>'[2]Planilha Orcamentaria'!$J$102</f>
        <v>113.22</v>
      </c>
      <c r="G47" s="51">
        <f>G46*F47</f>
        <v>56.61</v>
      </c>
      <c r="H47" s="50">
        <f>H46*F47</f>
        <v>56.61</v>
      </c>
      <c r="I47" s="51"/>
      <c r="J47" s="50">
        <f>J46*F47</f>
        <v>0</v>
      </c>
      <c r="K47" s="52">
        <f>G47+H47+I47</f>
        <v>113.22</v>
      </c>
    </row>
    <row r="48" spans="2:11" ht="15" customHeight="1">
      <c r="B48" s="108" t="s">
        <v>36</v>
      </c>
      <c r="C48" s="110" t="s">
        <v>14</v>
      </c>
      <c r="D48" s="113" t="str">
        <f>'[2]Planilha Orcamentaria'!$E$103</f>
        <v>REVESTIMENTO:</v>
      </c>
      <c r="E48" s="49" t="s">
        <v>6</v>
      </c>
      <c r="F48" s="45">
        <f>F49/F92</f>
        <v>0.008761461033329936</v>
      </c>
      <c r="G48" s="46">
        <v>0.5</v>
      </c>
      <c r="H48" s="45">
        <v>0.5</v>
      </c>
      <c r="I48" s="46"/>
      <c r="J48" s="45"/>
      <c r="K48" s="48">
        <v>1</v>
      </c>
    </row>
    <row r="49" spans="2:11" ht="15" customHeight="1">
      <c r="B49" s="109"/>
      <c r="C49" s="112"/>
      <c r="D49" s="114"/>
      <c r="E49" s="49" t="s">
        <v>7</v>
      </c>
      <c r="F49" s="50">
        <f>'[2]Planilha Orcamentaria'!$J$109</f>
        <v>2727.38</v>
      </c>
      <c r="G49" s="51">
        <f>G48*F49</f>
        <v>1363.69</v>
      </c>
      <c r="H49" s="50">
        <f>H48*F49</f>
        <v>1363.69</v>
      </c>
      <c r="I49" s="51"/>
      <c r="J49" s="50"/>
      <c r="K49" s="52">
        <f>G49+H49+I49</f>
        <v>2727.38</v>
      </c>
    </row>
    <row r="50" spans="2:11" ht="15" customHeight="1">
      <c r="B50" s="108" t="s">
        <v>37</v>
      </c>
      <c r="C50" s="110" t="s">
        <v>14</v>
      </c>
      <c r="D50" s="116" t="str">
        <f>'[2]Planilha Orcamentaria'!$E$118</f>
        <v>PORTAS:</v>
      </c>
      <c r="E50" s="49" t="s">
        <v>6</v>
      </c>
      <c r="F50" s="45">
        <f>F51/F92</f>
        <v>0.0008880384427742842</v>
      </c>
      <c r="G50" s="46">
        <v>0.5</v>
      </c>
      <c r="H50" s="45">
        <v>0.5</v>
      </c>
      <c r="I50" s="46"/>
      <c r="J50" s="45"/>
      <c r="K50" s="48">
        <v>1</v>
      </c>
    </row>
    <row r="51" spans="2:11" ht="15" customHeight="1">
      <c r="B51" s="109"/>
      <c r="C51" s="112"/>
      <c r="D51" s="114"/>
      <c r="E51" s="49" t="s">
        <v>7</v>
      </c>
      <c r="F51" s="50">
        <f>'[2]Planilha Orcamentaria'!$J$120</f>
        <v>276.44</v>
      </c>
      <c r="G51" s="51">
        <f>G50*F51</f>
        <v>138.22</v>
      </c>
      <c r="H51" s="50">
        <f>H50*F51</f>
        <v>138.22</v>
      </c>
      <c r="I51" s="51"/>
      <c r="J51" s="50"/>
      <c r="K51" s="52">
        <f>G51+H51+I51</f>
        <v>276.44</v>
      </c>
    </row>
    <row r="52" spans="2:11" ht="15" customHeight="1">
      <c r="B52" s="108" t="s">
        <v>38</v>
      </c>
      <c r="C52" s="110" t="s">
        <v>14</v>
      </c>
      <c r="D52" s="113" t="str">
        <f>'[2]Planilha Orcamentaria'!$E$121</f>
        <v>PINTURA:</v>
      </c>
      <c r="E52" s="49" t="s">
        <v>6</v>
      </c>
      <c r="F52" s="45">
        <f>F53/F92</f>
        <v>0.030095360693016927</v>
      </c>
      <c r="G52" s="46">
        <v>0.5</v>
      </c>
      <c r="H52" s="45">
        <v>0.5</v>
      </c>
      <c r="I52" s="46"/>
      <c r="J52" s="45"/>
      <c r="K52" s="48">
        <v>1</v>
      </c>
    </row>
    <row r="53" spans="2:11" ht="15" customHeight="1">
      <c r="B53" s="109"/>
      <c r="C53" s="112"/>
      <c r="D53" s="114"/>
      <c r="E53" s="49" t="s">
        <v>7</v>
      </c>
      <c r="F53" s="50">
        <f>'[2]Planilha Orcamentaria'!$J$127</f>
        <v>9368.470000000001</v>
      </c>
      <c r="G53" s="51">
        <f>G52*F53</f>
        <v>4684.235000000001</v>
      </c>
      <c r="H53" s="50">
        <f>H52*F53</f>
        <v>4684.235000000001</v>
      </c>
      <c r="I53" s="51"/>
      <c r="J53" s="50"/>
      <c r="K53" s="52">
        <f>G53+H53+I53</f>
        <v>9368.470000000001</v>
      </c>
    </row>
    <row r="54" spans="2:11" ht="15" customHeight="1">
      <c r="B54" s="108" t="s">
        <v>39</v>
      </c>
      <c r="C54" s="110" t="s">
        <v>14</v>
      </c>
      <c r="D54" s="113" t="str">
        <f>'[2]Planilha Orcamentaria'!$E$128</f>
        <v>ELETRICA: </v>
      </c>
      <c r="E54" s="49" t="s">
        <v>6</v>
      </c>
      <c r="F54" s="45">
        <f>F55/F92</f>
        <v>0.0042476725210792675</v>
      </c>
      <c r="G54" s="46">
        <v>0.5</v>
      </c>
      <c r="H54" s="45">
        <v>0.5</v>
      </c>
      <c r="I54" s="46"/>
      <c r="J54" s="45"/>
      <c r="K54" s="48">
        <v>1</v>
      </c>
    </row>
    <row r="55" spans="2:11" ht="15" customHeight="1">
      <c r="B55" s="109"/>
      <c r="C55" s="112"/>
      <c r="D55" s="114"/>
      <c r="E55" s="49" t="s">
        <v>7</v>
      </c>
      <c r="F55" s="50">
        <f>'[2]Planilha Orcamentaria'!$J$132</f>
        <v>1322.27</v>
      </c>
      <c r="G55" s="51">
        <f>G54*F55</f>
        <v>661.135</v>
      </c>
      <c r="H55" s="50">
        <f>H54*F55</f>
        <v>661.135</v>
      </c>
      <c r="I55" s="51"/>
      <c r="J55" s="50"/>
      <c r="K55" s="52">
        <f>G55+H55+I55</f>
        <v>1322.27</v>
      </c>
    </row>
    <row r="56" spans="2:11" ht="15" customHeight="1">
      <c r="B56" s="109" t="s">
        <v>68</v>
      </c>
      <c r="C56" s="115" t="s">
        <v>14</v>
      </c>
      <c r="D56" s="113" t="str">
        <f>'[2]Planilha Orcamentaria'!$E$133</f>
        <v>HIDRAULICA:</v>
      </c>
      <c r="E56" s="49" t="s">
        <v>6</v>
      </c>
      <c r="F56" s="77">
        <f>F57/F92</f>
        <v>0.002940478905344527</v>
      </c>
      <c r="G56" s="78">
        <v>0.5</v>
      </c>
      <c r="H56" s="77">
        <v>0.5</v>
      </c>
      <c r="I56" s="78"/>
      <c r="J56" s="77"/>
      <c r="K56" s="79">
        <v>1</v>
      </c>
    </row>
    <row r="57" spans="2:11" ht="15" customHeight="1">
      <c r="B57" s="109"/>
      <c r="C57" s="115"/>
      <c r="D57" s="113"/>
      <c r="E57" s="49" t="s">
        <v>7</v>
      </c>
      <c r="F57" s="50">
        <f>'[2]Planilha Orcamentaria'!$J$137</f>
        <v>915.35</v>
      </c>
      <c r="G57" s="51">
        <f>G56*F57</f>
        <v>457.675</v>
      </c>
      <c r="H57" s="50">
        <f>H56*F57</f>
        <v>457.675</v>
      </c>
      <c r="I57" s="51"/>
      <c r="J57" s="50"/>
      <c r="K57" s="52">
        <f>G57+H57+I57</f>
        <v>915.35</v>
      </c>
    </row>
    <row r="58" spans="2:11" ht="15" customHeight="1">
      <c r="B58" s="108" t="s">
        <v>69</v>
      </c>
      <c r="C58" s="110" t="s">
        <v>14</v>
      </c>
      <c r="D58" s="122" t="str">
        <f>'[2]Planilha Orcamentaria'!$E$138</f>
        <v>FECHAMENTO DO TERRENO:</v>
      </c>
      <c r="E58" s="44" t="s">
        <v>6</v>
      </c>
      <c r="F58" s="45">
        <f>F59/F92</f>
        <v>0.11906589689200357</v>
      </c>
      <c r="G58" s="46">
        <v>0.5</v>
      </c>
      <c r="H58" s="45">
        <v>0.5</v>
      </c>
      <c r="I58" s="46"/>
      <c r="J58" s="45"/>
      <c r="K58" s="48">
        <v>1</v>
      </c>
    </row>
    <row r="59" spans="2:11" ht="15" customHeight="1">
      <c r="B59" s="109"/>
      <c r="C59" s="112"/>
      <c r="D59" s="114"/>
      <c r="E59" s="49" t="s">
        <v>7</v>
      </c>
      <c r="F59" s="50">
        <f>'[2]Planilha Orcamentaria'!$J$143</f>
        <v>37064.36</v>
      </c>
      <c r="G59" s="51">
        <f>G58*F59</f>
        <v>18532.18</v>
      </c>
      <c r="H59" s="50">
        <f>H58*F59</f>
        <v>18532.18</v>
      </c>
      <c r="I59" s="51"/>
      <c r="J59" s="50"/>
      <c r="K59" s="52">
        <f>G59+H59+I59</f>
        <v>37064.36</v>
      </c>
    </row>
    <row r="60" spans="2:11" ht="15" customHeight="1">
      <c r="B60" s="108" t="s">
        <v>70</v>
      </c>
      <c r="C60" s="110" t="s">
        <v>14</v>
      </c>
      <c r="D60" s="113" t="str">
        <f>'[2]Planilha Orcamentaria'!$E$144</f>
        <v>SERVIÇOS COMPLEMENTARES:</v>
      </c>
      <c r="E60" s="49" t="s">
        <v>6</v>
      </c>
      <c r="F60" s="45">
        <f>F61/F92</f>
        <v>0.002732860888572345</v>
      </c>
      <c r="G60" s="46">
        <v>0.5</v>
      </c>
      <c r="H60" s="45">
        <v>0.5</v>
      </c>
      <c r="I60" s="46"/>
      <c r="J60" s="45"/>
      <c r="K60" s="48">
        <v>1</v>
      </c>
    </row>
    <row r="61" spans="2:11" ht="15" customHeight="1" thickBot="1">
      <c r="B61" s="109"/>
      <c r="C61" s="111"/>
      <c r="D61" s="121"/>
      <c r="E61" s="65" t="s">
        <v>7</v>
      </c>
      <c r="F61" s="66">
        <f>'[2]Planilha Orcamentaria'!$J$146</f>
        <v>850.72</v>
      </c>
      <c r="G61" s="67">
        <f>G60*F61</f>
        <v>425.36</v>
      </c>
      <c r="H61" s="66">
        <f>H60*F61</f>
        <v>425.36</v>
      </c>
      <c r="I61" s="67"/>
      <c r="J61" s="66"/>
      <c r="K61" s="68">
        <f>G61+H61+I61</f>
        <v>850.72</v>
      </c>
    </row>
    <row r="62" spans="2:11" ht="15" customHeight="1" thickBot="1">
      <c r="B62" s="63"/>
      <c r="C62" s="64"/>
      <c r="D62" s="106" t="s">
        <v>54</v>
      </c>
      <c r="E62" s="107"/>
      <c r="F62" s="61">
        <f>F34+F36+F38+F40+F42+F44+F47+F49+F51+F53+F55+F57+F59+F61</f>
        <v>81312.29000000001</v>
      </c>
      <c r="G62" s="61">
        <f>G34+G36+G38+G40+G42+G44+G47+G49+G51+G53+G55+G57+G59+G61</f>
        <v>40656.145000000004</v>
      </c>
      <c r="H62" s="61">
        <f>H34+H36+H38+H40+H42+H44+H47+H49+H51+H53+H55+H57+H59+H61</f>
        <v>40656.145000000004</v>
      </c>
      <c r="I62" s="61">
        <f>I36+I38+I40+I42+I44+I47+I49+I51+I53+I55+I57</f>
        <v>0</v>
      </c>
      <c r="J62" s="61"/>
      <c r="K62" s="62">
        <f>K34+K36+K38+K40+K42+K44+K47+K49+K51+K53+K55+K57+K59+K61</f>
        <v>81312.29000000001</v>
      </c>
    </row>
    <row r="63" spans="2:11" s="43" customFormat="1" ht="15" customHeight="1">
      <c r="B63" s="53">
        <v>3</v>
      </c>
      <c r="C63" s="54"/>
      <c r="D63" s="54" t="str">
        <f>'[1]Planilha Orcamentaria'!$E$37</f>
        <v>REFORMA UBS VILA SÃO JOSÉ: </v>
      </c>
      <c r="E63" s="55"/>
      <c r="F63" s="55"/>
      <c r="G63" s="56"/>
      <c r="H63" s="54"/>
      <c r="I63" s="56"/>
      <c r="J63" s="54"/>
      <c r="K63" s="57"/>
    </row>
    <row r="64" spans="2:11" s="43" customFormat="1" ht="15" customHeight="1">
      <c r="B64" s="108" t="s">
        <v>41</v>
      </c>
      <c r="C64" s="110" t="s">
        <v>14</v>
      </c>
      <c r="D64" s="123" t="str">
        <f>'[2]Planilha Orcamentaria'!$E$149</f>
        <v>SERVIÇOS PRELIMINARES:</v>
      </c>
      <c r="E64" s="44" t="s">
        <v>6</v>
      </c>
      <c r="F64" s="45">
        <f>F65/F92</f>
        <v>0.0023952366651040437</v>
      </c>
      <c r="G64" s="46">
        <v>0.5</v>
      </c>
      <c r="H64" s="161">
        <v>0.5</v>
      </c>
      <c r="I64" s="46"/>
      <c r="J64" s="47"/>
      <c r="K64" s="48">
        <f>G64+H64+I64+J64</f>
        <v>1</v>
      </c>
    </row>
    <row r="65" spans="2:11" s="43" customFormat="1" ht="15" customHeight="1">
      <c r="B65" s="109"/>
      <c r="C65" s="112"/>
      <c r="D65" s="122"/>
      <c r="E65" s="49" t="s">
        <v>7</v>
      </c>
      <c r="F65" s="50">
        <f>'[2]Planilha Orcamentaria'!$J$151</f>
        <v>745.62</v>
      </c>
      <c r="G65" s="51">
        <f>G64*F65</f>
        <v>372.81</v>
      </c>
      <c r="H65" s="50">
        <f>H64*F65</f>
        <v>372.81</v>
      </c>
      <c r="I65" s="51"/>
      <c r="J65" s="50"/>
      <c r="K65" s="52">
        <f>G65+H65+I65</f>
        <v>745.62</v>
      </c>
    </row>
    <row r="66" spans="2:11" s="43" customFormat="1" ht="15" customHeight="1">
      <c r="B66" s="108" t="s">
        <v>42</v>
      </c>
      <c r="C66" s="110" t="s">
        <v>14</v>
      </c>
      <c r="D66" s="123" t="str">
        <f>'[2]Planilha Orcamentaria'!$E$152</f>
        <v>DEMOLIÇÕES:</v>
      </c>
      <c r="E66" s="44" t="s">
        <v>6</v>
      </c>
      <c r="F66" s="45">
        <f>F67/F92</f>
        <v>0.024116263776457682</v>
      </c>
      <c r="G66" s="46">
        <v>0.5</v>
      </c>
      <c r="H66" s="45">
        <v>0.5</v>
      </c>
      <c r="I66" s="46"/>
      <c r="J66" s="47"/>
      <c r="K66" s="48">
        <f>G66+H66+I66+J66</f>
        <v>1</v>
      </c>
    </row>
    <row r="67" spans="2:11" s="43" customFormat="1" ht="15" customHeight="1">
      <c r="B67" s="109"/>
      <c r="C67" s="112"/>
      <c r="D67" s="122"/>
      <c r="E67" s="49" t="s">
        <v>7</v>
      </c>
      <c r="F67" s="50">
        <f>'[2]Planilha Orcamentaria'!$J$160</f>
        <v>7507.219999999999</v>
      </c>
      <c r="G67" s="51">
        <f>G66*F67</f>
        <v>3753.6099999999997</v>
      </c>
      <c r="H67" s="50">
        <f>H66*F67</f>
        <v>3753.6099999999997</v>
      </c>
      <c r="I67" s="51"/>
      <c r="J67" s="50"/>
      <c r="K67" s="52">
        <f>G67+H67+I67</f>
        <v>7507.219999999999</v>
      </c>
    </row>
    <row r="68" spans="2:11" ht="15" customHeight="1">
      <c r="B68" s="108" t="s">
        <v>43</v>
      </c>
      <c r="C68" s="110" t="s">
        <v>14</v>
      </c>
      <c r="D68" s="114" t="str">
        <f>'[2]Planilha Orcamentaria'!$E$161</f>
        <v>COBERTURA:</v>
      </c>
      <c r="E68" s="49" t="s">
        <v>6</v>
      </c>
      <c r="F68" s="45">
        <f>F69/F92</f>
        <v>0.11787775516705604</v>
      </c>
      <c r="G68" s="46">
        <v>0.5</v>
      </c>
      <c r="H68" s="45">
        <v>0.5</v>
      </c>
      <c r="I68" s="46"/>
      <c r="J68" s="45"/>
      <c r="K68" s="48">
        <f>G68+H68</f>
        <v>1</v>
      </c>
    </row>
    <row r="69" spans="2:11" ht="15" customHeight="1">
      <c r="B69" s="109"/>
      <c r="C69" s="112"/>
      <c r="D69" s="122"/>
      <c r="E69" s="49" t="s">
        <v>7</v>
      </c>
      <c r="F69" s="50">
        <f>'[2]Planilha Orcamentaria'!$J$166</f>
        <v>36694.5</v>
      </c>
      <c r="G69" s="51">
        <f>G68*F69</f>
        <v>18347.25</v>
      </c>
      <c r="H69" s="50">
        <f>H68*F69</f>
        <v>18347.25</v>
      </c>
      <c r="I69" s="51"/>
      <c r="J69" s="50">
        <f>J68*$F$15</f>
        <v>0</v>
      </c>
      <c r="K69" s="52">
        <f>G69+H69+I69</f>
        <v>36694.5</v>
      </c>
    </row>
    <row r="70" spans="2:11" ht="15" customHeight="1">
      <c r="B70" s="108" t="s">
        <v>44</v>
      </c>
      <c r="C70" s="110" t="s">
        <v>14</v>
      </c>
      <c r="D70" s="113" t="str">
        <f>'[2]Planilha Orcamentaria'!$E$175</f>
        <v>VIDROS E JANELAS:</v>
      </c>
      <c r="E70" s="49" t="s">
        <v>6</v>
      </c>
      <c r="F70" s="45">
        <f>F71/F92</f>
        <v>0.0010802690187242667</v>
      </c>
      <c r="G70" s="46">
        <v>0.5</v>
      </c>
      <c r="H70" s="45">
        <v>0.5</v>
      </c>
      <c r="I70" s="46"/>
      <c r="J70" s="45"/>
      <c r="K70" s="48">
        <f>G70+H70+I70+J70</f>
        <v>1</v>
      </c>
    </row>
    <row r="71" spans="2:11" ht="15" customHeight="1">
      <c r="B71" s="109"/>
      <c r="C71" s="112"/>
      <c r="D71" s="113"/>
      <c r="E71" s="49" t="s">
        <v>7</v>
      </c>
      <c r="F71" s="50">
        <f>'[2]Planilha Orcamentaria'!$J$178</f>
        <v>336.28</v>
      </c>
      <c r="G71" s="51">
        <f>G70*F71</f>
        <v>168.14</v>
      </c>
      <c r="H71" s="50">
        <f>H70*F71</f>
        <v>168.14</v>
      </c>
      <c r="I71" s="51"/>
      <c r="J71" s="50">
        <f>J70*$F$15</f>
        <v>0</v>
      </c>
      <c r="K71" s="52">
        <f>G71+H71+I71+J71</f>
        <v>336.28</v>
      </c>
    </row>
    <row r="72" spans="2:11" ht="15" customHeight="1">
      <c r="B72" s="108" t="s">
        <v>45</v>
      </c>
      <c r="C72" s="110" t="s">
        <v>14</v>
      </c>
      <c r="D72" s="113" t="str">
        <f>'[2]Planilha Orcamentaria'!$E$179</f>
        <v>PISO:</v>
      </c>
      <c r="E72" s="49" t="s">
        <v>6</v>
      </c>
      <c r="F72" s="45">
        <f>F73/F92</f>
        <v>0.002669897665166268</v>
      </c>
      <c r="G72" s="46">
        <v>0.5</v>
      </c>
      <c r="H72" s="45">
        <v>0.5</v>
      </c>
      <c r="I72" s="46"/>
      <c r="J72" s="45"/>
      <c r="K72" s="48">
        <f>SUM(G72:J72)</f>
        <v>1</v>
      </c>
    </row>
    <row r="73" spans="2:11" ht="15" customHeight="1">
      <c r="B73" s="109"/>
      <c r="C73" s="112"/>
      <c r="D73" s="113"/>
      <c r="E73" s="49" t="s">
        <v>7</v>
      </c>
      <c r="F73" s="50">
        <f>'[2]Planilha Orcamentaria'!$J$182</f>
        <v>831.12</v>
      </c>
      <c r="G73" s="51">
        <f>G72*F73</f>
        <v>415.56</v>
      </c>
      <c r="H73" s="50">
        <f>H72*F73</f>
        <v>415.56</v>
      </c>
      <c r="I73" s="51"/>
      <c r="J73" s="50">
        <f>J72*$F$17</f>
        <v>0</v>
      </c>
      <c r="K73" s="52">
        <f>G73+H73+I73</f>
        <v>831.12</v>
      </c>
    </row>
    <row r="74" spans="2:11" ht="15" customHeight="1">
      <c r="B74" s="108" t="s">
        <v>46</v>
      </c>
      <c r="C74" s="110" t="s">
        <v>14</v>
      </c>
      <c r="D74" s="113" t="str">
        <f>'[2]Planilha Orcamentaria'!$E$183</f>
        <v>ALVENARIA:</v>
      </c>
      <c r="E74" s="49" t="s">
        <v>6</v>
      </c>
      <c r="F74" s="45">
        <f>F75/F92</f>
        <v>0.0003637089874508192</v>
      </c>
      <c r="G74" s="46">
        <v>0.5</v>
      </c>
      <c r="H74" s="45">
        <v>0.5</v>
      </c>
      <c r="I74" s="46"/>
      <c r="J74" s="45"/>
      <c r="K74" s="48">
        <v>1</v>
      </c>
    </row>
    <row r="75" spans="2:11" ht="15" customHeight="1">
      <c r="B75" s="109"/>
      <c r="C75" s="112"/>
      <c r="D75" s="113"/>
      <c r="E75" s="49" t="s">
        <v>7</v>
      </c>
      <c r="F75" s="50">
        <f>'[2]Planilha Orcamentaria'!$J$185</f>
        <v>113.22</v>
      </c>
      <c r="G75" s="51">
        <f>G74*F75</f>
        <v>56.61</v>
      </c>
      <c r="H75" s="50">
        <f>H74*F75</f>
        <v>56.61</v>
      </c>
      <c r="I75" s="51"/>
      <c r="J75" s="50">
        <f>J74*$F$19</f>
        <v>0</v>
      </c>
      <c r="K75" s="52">
        <f>G75+H75+I75</f>
        <v>113.22</v>
      </c>
    </row>
    <row r="76" spans="2:11" ht="15" customHeight="1">
      <c r="B76" s="108" t="s">
        <v>47</v>
      </c>
      <c r="C76" s="110" t="s">
        <v>14</v>
      </c>
      <c r="D76" s="113" t="str">
        <f>'[2]Planilha Orcamentaria'!$E$186</f>
        <v>REVESTIMENTO:</v>
      </c>
      <c r="E76" s="49" t="s">
        <v>6</v>
      </c>
      <c r="F76" s="45">
        <f>F77/F92</f>
        <v>0.00398724249447056</v>
      </c>
      <c r="G76" s="46">
        <v>0.5</v>
      </c>
      <c r="H76" s="45">
        <v>0.5</v>
      </c>
      <c r="I76" s="46"/>
      <c r="J76" s="45"/>
      <c r="K76" s="48">
        <v>1</v>
      </c>
    </row>
    <row r="77" spans="2:11" ht="15" customHeight="1">
      <c r="B77" s="109"/>
      <c r="C77" s="112"/>
      <c r="D77" s="113"/>
      <c r="E77" s="49" t="s">
        <v>7</v>
      </c>
      <c r="F77" s="50">
        <f>'[2]Planilha Orcamentaria'!$J$190</f>
        <v>1241.2</v>
      </c>
      <c r="G77" s="51">
        <f>G76*F77</f>
        <v>620.6</v>
      </c>
      <c r="H77" s="50">
        <f>H76*F77</f>
        <v>620.6</v>
      </c>
      <c r="I77" s="51"/>
      <c r="J77" s="50">
        <f>J76*F77</f>
        <v>0</v>
      </c>
      <c r="K77" s="52">
        <f>G77+H77+I77</f>
        <v>1241.2</v>
      </c>
    </row>
    <row r="78" spans="2:11" ht="15" customHeight="1">
      <c r="B78" s="108" t="s">
        <v>48</v>
      </c>
      <c r="C78" s="110" t="s">
        <v>14</v>
      </c>
      <c r="D78" s="113" t="str">
        <f>'[2]Planilha Orcamentaria'!$E$191</f>
        <v>PORTAS:</v>
      </c>
      <c r="E78" s="49" t="s">
        <v>6</v>
      </c>
      <c r="F78" s="45">
        <f>F79/F92</f>
        <v>0.00875937296724759</v>
      </c>
      <c r="G78" s="46">
        <v>0.5</v>
      </c>
      <c r="H78" s="45">
        <v>0.5</v>
      </c>
      <c r="I78" s="46"/>
      <c r="J78" s="45"/>
      <c r="K78" s="48">
        <v>1</v>
      </c>
    </row>
    <row r="79" spans="2:11" ht="15" customHeight="1">
      <c r="B79" s="109"/>
      <c r="C79" s="112"/>
      <c r="D79" s="114"/>
      <c r="E79" s="49" t="s">
        <v>7</v>
      </c>
      <c r="F79" s="50">
        <f>'[2]Planilha Orcamentaria'!$J$196</f>
        <v>2726.73</v>
      </c>
      <c r="G79" s="51">
        <f>G78*F79</f>
        <v>1363.365</v>
      </c>
      <c r="H79" s="50">
        <f>H78*F79</f>
        <v>1363.365</v>
      </c>
      <c r="I79" s="51"/>
      <c r="J79" s="50"/>
      <c r="K79" s="52">
        <f>G79+H79+I79</f>
        <v>2726.73</v>
      </c>
    </row>
    <row r="80" spans="2:11" ht="15" customHeight="1">
      <c r="B80" s="108" t="s">
        <v>49</v>
      </c>
      <c r="C80" s="110" t="s">
        <v>14</v>
      </c>
      <c r="D80" s="113" t="str">
        <f>'[2]Planilha Orcamentaria'!$E$197</f>
        <v>PINTURA:</v>
      </c>
      <c r="E80" s="49" t="s">
        <v>6</v>
      </c>
      <c r="F80" s="45">
        <f>F81/F92</f>
        <v>0.08093109629283783</v>
      </c>
      <c r="G80" s="46">
        <v>0.5</v>
      </c>
      <c r="H80" s="45">
        <v>0.5</v>
      </c>
      <c r="I80" s="46"/>
      <c r="J80" s="45"/>
      <c r="K80" s="48">
        <v>1</v>
      </c>
    </row>
    <row r="81" spans="2:11" ht="15" customHeight="1">
      <c r="B81" s="109"/>
      <c r="C81" s="112"/>
      <c r="D81" s="114"/>
      <c r="E81" s="49" t="s">
        <v>7</v>
      </c>
      <c r="F81" s="50">
        <f>'[2]Planilha Orcamentaria'!$J$203</f>
        <v>25193.27</v>
      </c>
      <c r="G81" s="51">
        <f>G80*F81</f>
        <v>12596.635</v>
      </c>
      <c r="H81" s="50">
        <f>H80*F81</f>
        <v>12596.635</v>
      </c>
      <c r="I81" s="51"/>
      <c r="J81" s="50"/>
      <c r="K81" s="52">
        <f>G81+H81+I81</f>
        <v>25193.27</v>
      </c>
    </row>
    <row r="82" spans="2:11" ht="15" customHeight="1">
      <c r="B82" s="108" t="s">
        <v>50</v>
      </c>
      <c r="C82" s="110" t="s">
        <v>14</v>
      </c>
      <c r="D82" s="113" t="str">
        <f>'[2]Planilha Orcamentaria'!$E$204</f>
        <v>INSTALAÇÃO ELÉTRICA:</v>
      </c>
      <c r="E82" s="49" t="s">
        <v>6</v>
      </c>
      <c r="F82" s="45">
        <f>F83/F92</f>
        <v>0.005404557502978787</v>
      </c>
      <c r="G82" s="46">
        <v>0.5</v>
      </c>
      <c r="H82" s="45">
        <v>0.5</v>
      </c>
      <c r="I82" s="46"/>
      <c r="J82" s="45"/>
      <c r="K82" s="48">
        <v>1</v>
      </c>
    </row>
    <row r="83" spans="2:11" ht="15" customHeight="1">
      <c r="B83" s="109"/>
      <c r="C83" s="112"/>
      <c r="D83" s="114"/>
      <c r="E83" s="49" t="s">
        <v>7</v>
      </c>
      <c r="F83" s="50">
        <f>'[2]Planilha Orcamentaria'!$J$206</f>
        <v>1682.4</v>
      </c>
      <c r="G83" s="51">
        <f>G82*F83</f>
        <v>841.2</v>
      </c>
      <c r="H83" s="50">
        <f>H82*F83</f>
        <v>841.2</v>
      </c>
      <c r="I83" s="51"/>
      <c r="J83" s="50"/>
      <c r="K83" s="52">
        <f>G83+H83+I83</f>
        <v>1682.4</v>
      </c>
    </row>
    <row r="84" spans="2:11" ht="15" customHeight="1">
      <c r="B84" s="108" t="s">
        <v>51</v>
      </c>
      <c r="C84" s="124" t="s">
        <v>14</v>
      </c>
      <c r="D84" s="113" t="str">
        <f>'[2]Planilha Orcamentaria'!$E$207</f>
        <v>INSTALAÇÃO HIDRAULICA:</v>
      </c>
      <c r="E84" s="49" t="s">
        <v>6</v>
      </c>
      <c r="F84" s="45">
        <f>F85/F92</f>
        <v>0.0012869554367827875</v>
      </c>
      <c r="G84" s="46">
        <v>0.5</v>
      </c>
      <c r="H84" s="45">
        <v>0.5</v>
      </c>
      <c r="I84" s="46"/>
      <c r="J84" s="45"/>
      <c r="K84" s="79">
        <v>1</v>
      </c>
    </row>
    <row r="85" spans="2:11" ht="15" customHeight="1">
      <c r="B85" s="109"/>
      <c r="C85" s="112"/>
      <c r="D85" s="114"/>
      <c r="E85" s="60" t="s">
        <v>7</v>
      </c>
      <c r="F85" s="50">
        <f>'[2]Planilha Orcamentaria'!$J$209</f>
        <v>400.62</v>
      </c>
      <c r="G85" s="51">
        <f>G84*F85</f>
        <v>200.31</v>
      </c>
      <c r="H85" s="50">
        <f>H84*F85</f>
        <v>200.31</v>
      </c>
      <c r="I85" s="51"/>
      <c r="J85" s="50"/>
      <c r="K85" s="52">
        <f>G85+H85+I85</f>
        <v>400.62</v>
      </c>
    </row>
    <row r="86" spans="2:11" ht="15" customHeight="1">
      <c r="B86" s="108" t="s">
        <v>52</v>
      </c>
      <c r="C86" s="110" t="s">
        <v>14</v>
      </c>
      <c r="D86" s="113" t="str">
        <f>'[2]Planilha Orcamentaria'!$E$210</f>
        <v>FECHAMENTO DO TERRENO:</v>
      </c>
      <c r="E86" s="49" t="s">
        <v>6</v>
      </c>
      <c r="F86" s="45">
        <f>F87/F92</f>
        <v>0.2001543369951695</v>
      </c>
      <c r="G86" s="46">
        <v>0.5</v>
      </c>
      <c r="H86" s="45">
        <v>0.5</v>
      </c>
      <c r="I86" s="46"/>
      <c r="J86" s="45"/>
      <c r="K86" s="48">
        <v>1</v>
      </c>
    </row>
    <row r="87" spans="2:11" ht="15" customHeight="1">
      <c r="B87" s="109"/>
      <c r="C87" s="112"/>
      <c r="D87" s="114"/>
      <c r="E87" s="49" t="s">
        <v>7</v>
      </c>
      <c r="F87" s="50">
        <f>'[2]Planilha Orcamentaria'!$J$215</f>
        <v>62306.61000000001</v>
      </c>
      <c r="G87" s="51">
        <f>G86*F87</f>
        <v>31153.305000000004</v>
      </c>
      <c r="H87" s="50">
        <f>H86*F87</f>
        <v>31153.305000000004</v>
      </c>
      <c r="I87" s="51"/>
      <c r="J87" s="50"/>
      <c r="K87" s="52">
        <f>G87+H87+I87</f>
        <v>62306.61000000001</v>
      </c>
    </row>
    <row r="88" spans="2:11" ht="15" customHeight="1">
      <c r="B88" s="108" t="s">
        <v>71</v>
      </c>
      <c r="C88" s="110" t="s">
        <v>14</v>
      </c>
      <c r="D88" s="113" t="str">
        <f>'[2]Planilha Orcamentaria'!$E$216</f>
        <v>SERVIÇOS COMPLEMENTARES:</v>
      </c>
      <c r="E88" s="49" t="s">
        <v>6</v>
      </c>
      <c r="F88" s="45">
        <f>F89/F92</f>
        <v>0.0063054134590893075</v>
      </c>
      <c r="G88" s="46">
        <v>0.5</v>
      </c>
      <c r="H88" s="45">
        <v>0.5</v>
      </c>
      <c r="I88" s="46"/>
      <c r="J88" s="45"/>
      <c r="K88" s="48">
        <v>1</v>
      </c>
    </row>
    <row r="89" spans="2:11" ht="15" customHeight="1" thickBot="1">
      <c r="B89" s="120"/>
      <c r="C89" s="111"/>
      <c r="D89" s="121"/>
      <c r="E89" s="65" t="s">
        <v>7</v>
      </c>
      <c r="F89" s="66">
        <f>'[2]Planilha Orcamentaria'!$J$218</f>
        <v>1962.83</v>
      </c>
      <c r="G89" s="67">
        <f>G88*F89</f>
        <v>981.415</v>
      </c>
      <c r="H89" s="66">
        <f>H88*F89</f>
        <v>981.415</v>
      </c>
      <c r="I89" s="67"/>
      <c r="J89" s="66"/>
      <c r="K89" s="68">
        <f>G89+H89+I89</f>
        <v>1962.83</v>
      </c>
    </row>
    <row r="90" spans="2:11" ht="18.75" customHeight="1" thickBot="1">
      <c r="B90" s="63"/>
      <c r="C90" s="64"/>
      <c r="D90" s="106" t="s">
        <v>55</v>
      </c>
      <c r="E90" s="107"/>
      <c r="F90" s="61">
        <f>F65+F67+F69+F71+F73+F75+F77+F79+F81+F83+F85+F87+F89</f>
        <v>141741.62</v>
      </c>
      <c r="G90" s="61">
        <f>G65+G67+G69+G71+G73+G75+G77+G79+G81+G83+G85+G87+G89</f>
        <v>70870.81</v>
      </c>
      <c r="H90" s="61">
        <f>H65+H67+H69+H71+H73+H75+H77+H79+H81+H83+H85+H87+H89</f>
        <v>70870.81</v>
      </c>
      <c r="I90" s="61">
        <f>I65+I67+I69+I71+I73+I75+I77+I79+I81+I83+I85</f>
        <v>0</v>
      </c>
      <c r="J90" s="61"/>
      <c r="K90" s="62">
        <f>K65+K67+K69+K71+K73+K75+K77+K79+K81+K83+K85+K87+K89</f>
        <v>141741.62</v>
      </c>
    </row>
    <row r="91" spans="2:11" ht="19.5" customHeight="1">
      <c r="B91" s="96" t="s">
        <v>53</v>
      </c>
      <c r="C91" s="97"/>
      <c r="D91" s="98"/>
      <c r="E91" s="70" t="s">
        <v>6</v>
      </c>
      <c r="F91" s="71">
        <f>F9+F11+F13+F15+F17+F19+F21+F23+F25+F27+F29+F33+F35+F37+F39+F41+F43+F46+F48+F50+F52+F54+F56+F58+F60+F64+F66+F68+F70+F72+F74+F76+F78+F80+F82+F84+F86+F88</f>
        <v>1</v>
      </c>
      <c r="G91" s="71">
        <f>G92/F92</f>
        <v>0.5</v>
      </c>
      <c r="H91" s="71">
        <f>H92/F92</f>
        <v>0.5</v>
      </c>
      <c r="I91" s="71">
        <f>I92/F92</f>
        <v>0</v>
      </c>
      <c r="J91" s="71"/>
      <c r="K91" s="72">
        <f>G91+H91+I91</f>
        <v>1</v>
      </c>
    </row>
    <row r="92" spans="2:11" ht="24.75" customHeight="1" thickBot="1">
      <c r="B92" s="99"/>
      <c r="C92" s="100"/>
      <c r="D92" s="101"/>
      <c r="E92" s="73" t="s">
        <v>7</v>
      </c>
      <c r="F92" s="74">
        <f>F31+F62+F90</f>
        <v>311292.83</v>
      </c>
      <c r="G92" s="74">
        <f>G31+G90+G62</f>
        <v>155646.415</v>
      </c>
      <c r="H92" s="74">
        <f>H31+H62+H90</f>
        <v>155646.415</v>
      </c>
      <c r="I92" s="74">
        <f>I34+I36+I38+I40+I42+I44+I47+I49+I51+I53+I55+I57</f>
        <v>0</v>
      </c>
      <c r="J92" s="74"/>
      <c r="K92" s="75">
        <f>G92+H92+I92</f>
        <v>311292.83</v>
      </c>
    </row>
    <row r="93" spans="2:11" ht="12.75">
      <c r="B93" s="16"/>
      <c r="C93" s="17"/>
      <c r="D93" s="18"/>
      <c r="E93" s="18"/>
      <c r="F93" s="18"/>
      <c r="G93" s="18"/>
      <c r="H93" s="8"/>
      <c r="I93" s="37" t="s">
        <v>8</v>
      </c>
      <c r="J93" s="15"/>
      <c r="K93" s="19"/>
    </row>
    <row r="94" spans="2:11" ht="43.5" customHeight="1">
      <c r="B94" s="20"/>
      <c r="C94" s="21"/>
      <c r="D94" s="22"/>
      <c r="E94" s="22"/>
      <c r="F94" s="22"/>
      <c r="G94" s="22"/>
      <c r="H94" s="9"/>
      <c r="I94" s="13"/>
      <c r="J94" s="11"/>
      <c r="K94" s="23"/>
    </row>
    <row r="95" spans="2:11" ht="12.75">
      <c r="B95" s="20"/>
      <c r="C95" s="38"/>
      <c r="D95" s="24"/>
      <c r="E95" s="22"/>
      <c r="F95" s="39"/>
      <c r="G95" s="24"/>
      <c r="H95" s="40"/>
      <c r="I95" s="13"/>
      <c r="J95" s="11"/>
      <c r="K95" s="23"/>
    </row>
    <row r="96" spans="2:11" ht="12.75">
      <c r="B96" s="25"/>
      <c r="C96" s="28"/>
      <c r="D96" s="26" t="s">
        <v>21</v>
      </c>
      <c r="E96" s="27"/>
      <c r="F96" s="102" t="s">
        <v>12</v>
      </c>
      <c r="G96" s="102"/>
      <c r="H96" s="103"/>
      <c r="I96" s="13"/>
      <c r="J96" s="11"/>
      <c r="K96" s="29"/>
    </row>
    <row r="97" spans="2:11" ht="13.5" thickBot="1">
      <c r="B97" s="35"/>
      <c r="C97" s="104" t="s">
        <v>22</v>
      </c>
      <c r="D97" s="104"/>
      <c r="E97" s="30"/>
      <c r="F97" s="104" t="s">
        <v>19</v>
      </c>
      <c r="G97" s="104"/>
      <c r="H97" s="105"/>
      <c r="I97" s="36"/>
      <c r="J97" s="10"/>
      <c r="K97" s="31" t="s">
        <v>58</v>
      </c>
    </row>
    <row r="98" ht="19.5" customHeight="1">
      <c r="K98" s="76"/>
    </row>
  </sheetData>
  <sheetProtection/>
  <mergeCells count="134">
    <mergeCell ref="D60:D61"/>
    <mergeCell ref="B86:B87"/>
    <mergeCell ref="C86:C87"/>
    <mergeCell ref="D86:D87"/>
    <mergeCell ref="B88:B89"/>
    <mergeCell ref="C88:C89"/>
    <mergeCell ref="D88:D89"/>
    <mergeCell ref="B68:B69"/>
    <mergeCell ref="C68:C69"/>
    <mergeCell ref="D68:D69"/>
    <mergeCell ref="D25:D26"/>
    <mergeCell ref="B27:B28"/>
    <mergeCell ref="C27:C28"/>
    <mergeCell ref="D27:D28"/>
    <mergeCell ref="B29:B30"/>
    <mergeCell ref="C29:C30"/>
    <mergeCell ref="D29:D30"/>
    <mergeCell ref="B25:B26"/>
    <mergeCell ref="C25:C26"/>
    <mergeCell ref="B21:B22"/>
    <mergeCell ref="C21:C22"/>
    <mergeCell ref="D21:D22"/>
    <mergeCell ref="B23:B24"/>
    <mergeCell ref="C23:C24"/>
    <mergeCell ref="D23:D24"/>
    <mergeCell ref="C11:C12"/>
    <mergeCell ref="G5:H5"/>
    <mergeCell ref="B9:B10"/>
    <mergeCell ref="B17:B18"/>
    <mergeCell ref="C17:C18"/>
    <mergeCell ref="D17:D18"/>
    <mergeCell ref="B13:B14"/>
    <mergeCell ref="C13:C14"/>
    <mergeCell ref="D31:E31"/>
    <mergeCell ref="D19:D20"/>
    <mergeCell ref="C19:C20"/>
    <mergeCell ref="I4:K4"/>
    <mergeCell ref="I5:K6"/>
    <mergeCell ref="G6:H6"/>
    <mergeCell ref="E4:F4"/>
    <mergeCell ref="E5:F5"/>
    <mergeCell ref="C15:C16"/>
    <mergeCell ref="D15:D16"/>
    <mergeCell ref="B2:K2"/>
    <mergeCell ref="B4:D4"/>
    <mergeCell ref="B19:B20"/>
    <mergeCell ref="B5:D5"/>
    <mergeCell ref="B6:D6"/>
    <mergeCell ref="G4:H4"/>
    <mergeCell ref="D9:D10"/>
    <mergeCell ref="D11:D12"/>
    <mergeCell ref="D13:D14"/>
    <mergeCell ref="B15:B16"/>
    <mergeCell ref="B3:K3"/>
    <mergeCell ref="B11:B12"/>
    <mergeCell ref="B64:B65"/>
    <mergeCell ref="C64:C65"/>
    <mergeCell ref="D64:D65"/>
    <mergeCell ref="B66:B67"/>
    <mergeCell ref="C66:C67"/>
    <mergeCell ref="D66:D67"/>
    <mergeCell ref="E6:F6"/>
    <mergeCell ref="C9:C10"/>
    <mergeCell ref="B70:B71"/>
    <mergeCell ref="C70:C71"/>
    <mergeCell ref="D70:D71"/>
    <mergeCell ref="B72:B73"/>
    <mergeCell ref="C72:C73"/>
    <mergeCell ref="D72:D73"/>
    <mergeCell ref="B74:B75"/>
    <mergeCell ref="C74:C75"/>
    <mergeCell ref="D74:D75"/>
    <mergeCell ref="B76:B77"/>
    <mergeCell ref="C76:C77"/>
    <mergeCell ref="D76:D77"/>
    <mergeCell ref="B84:B85"/>
    <mergeCell ref="C84:C85"/>
    <mergeCell ref="D84:D85"/>
    <mergeCell ref="B78:B79"/>
    <mergeCell ref="C78:C79"/>
    <mergeCell ref="D78:D79"/>
    <mergeCell ref="B80:B81"/>
    <mergeCell ref="C80:C81"/>
    <mergeCell ref="D80:D81"/>
    <mergeCell ref="B33:B34"/>
    <mergeCell ref="C33:C34"/>
    <mergeCell ref="D33:D34"/>
    <mergeCell ref="D90:E90"/>
    <mergeCell ref="B58:B59"/>
    <mergeCell ref="C58:C59"/>
    <mergeCell ref="D58:D59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6:B47"/>
    <mergeCell ref="C46:C47"/>
    <mergeCell ref="D46:D47"/>
    <mergeCell ref="B48:B49"/>
    <mergeCell ref="C48:C49"/>
    <mergeCell ref="D48:D4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  <mergeCell ref="B56:B57"/>
    <mergeCell ref="C56:C57"/>
    <mergeCell ref="D56:D57"/>
    <mergeCell ref="B91:D92"/>
    <mergeCell ref="F96:H96"/>
    <mergeCell ref="C97:D97"/>
    <mergeCell ref="F97:H97"/>
    <mergeCell ref="D62:E62"/>
    <mergeCell ref="B60:B61"/>
    <mergeCell ref="C60:C61"/>
    <mergeCell ref="B82:B83"/>
    <mergeCell ref="C82:C83"/>
    <mergeCell ref="D82:D83"/>
  </mergeCells>
  <printOptions horizontalCentered="1"/>
  <pageMargins left="0.1968503937007874" right="0" top="0.3937007874015748" bottom="0" header="0" footer="0"/>
  <pageSetup horizontalDpi="600" verticalDpi="600" orientation="landscape" paperSize="9" scale="68" r:id="rId1"/>
  <rowBreaks count="2" manualBreakCount="2">
    <brk id="45" max="10" man="1"/>
    <brk id="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cliente</cp:lastModifiedBy>
  <cp:lastPrinted>2023-12-19T20:29:25Z</cp:lastPrinted>
  <dcterms:created xsi:type="dcterms:W3CDTF">2006-09-22T13:55:22Z</dcterms:created>
  <dcterms:modified xsi:type="dcterms:W3CDTF">2023-12-22T18:35:55Z</dcterms:modified>
  <cp:category/>
  <cp:version/>
  <cp:contentType/>
  <cp:contentStatus/>
</cp:coreProperties>
</file>